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20" yWindow="0" windowWidth="18000" windowHeight="12960" activeTab="0"/>
  </bookViews>
  <sheets>
    <sheet name="0211（修正）" sheetId="1" r:id="rId1"/>
    <sheet name="0211（原本）" sheetId="2" r:id="rId2"/>
  </sheets>
  <definedNames/>
  <calcPr fullCalcOnLoad="1"/>
</workbook>
</file>

<file path=xl/sharedStrings.xml><?xml version="1.0" encoding="utf-8"?>
<sst xmlns="http://schemas.openxmlformats.org/spreadsheetml/2006/main" count="225" uniqueCount="42">
  <si>
    <t>※KNTの場合、2003年6月以降の数値は経理実績であり、販売実勢数値とは異なる。</t>
  </si>
  <si>
    <t>※1-8月の数値は国土交通省観光部がまとめた主要旅行業者の旅行取扱状況速報、2003年9月の数値は旅行各社が発表した営業速報をもとに算出した。</t>
  </si>
  <si>
    <t>※JTB、HISの2003年9月及び4−9月累計については百万円単位に留意。</t>
  </si>
  <si>
    <t>国内旅行</t>
  </si>
  <si>
    <t>前年比</t>
  </si>
  <si>
    <t>ＫＮＴ</t>
  </si>
  <si>
    <t>ＮＴＡ</t>
  </si>
  <si>
    <t>ＨＥＩ</t>
  </si>
  <si>
    <t>ＴＴＣ</t>
  </si>
  <si>
    <t>※JTBはジェイティービー、KNTは近畿日本ツーリスト、NTAは日本旅行、HEIは阪急交通社、TTCは東急観光、HISはエイチ・アイ・エスの略。</t>
  </si>
  <si>
    <t>4月</t>
  </si>
  <si>
    <t>5月</t>
  </si>
  <si>
    <t>6月</t>
  </si>
  <si>
    <t>7月</t>
  </si>
  <si>
    <t>8月</t>
  </si>
  <si>
    <t>9月</t>
  </si>
  <si>
    <t>1月</t>
  </si>
  <si>
    <t>2月</t>
  </si>
  <si>
    <t>3月</t>
  </si>
  <si>
    <t>4−9月</t>
  </si>
  <si>
    <t>1−9月</t>
  </si>
  <si>
    <t>海外旅行</t>
  </si>
  <si>
    <t>外国人旅行</t>
  </si>
  <si>
    <t>ＪＴＢ</t>
  </si>
  <si>
    <t>ＨＩＳ</t>
  </si>
  <si>
    <t>ＪＴＢ</t>
  </si>
  <si>
    <t>ＪＴＢ</t>
  </si>
  <si>
    <t>ＪＴＢ</t>
  </si>
  <si>
    <t>-</t>
  </si>
  <si>
    <t>-</t>
  </si>
  <si>
    <t>合　計</t>
  </si>
  <si>
    <t>（単位：千円）</t>
  </si>
  <si>
    <t>主要旅行6社2003年度上半期（4−9月）旅行取扱額状況</t>
  </si>
  <si>
    <t>ＫＮＴ</t>
  </si>
  <si>
    <t>ＮＴＡ</t>
  </si>
  <si>
    <t>ＨＥＩ</t>
  </si>
  <si>
    <t>ＨＩＳ</t>
  </si>
  <si>
    <t>ＴＴＣ</t>
  </si>
  <si>
    <t>ＪＴＢ</t>
  </si>
  <si>
    <t>-</t>
  </si>
  <si>
    <t>ＪＴＢ</t>
  </si>
  <si>
    <t>（単位：百万円）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</si>
</sst>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
    <numFmt numFmtId="179" formatCode="#,###,"/>
  </numFmts>
  <fonts count="11">
    <font>
      <sz val="12"/>
      <name val="Osaka"/>
      <family val="0"/>
    </font>
    <font>
      <b/>
      <sz val="12"/>
      <name val="Osaka"/>
      <family val="0"/>
    </font>
    <font>
      <i/>
      <sz val="12"/>
      <name val="Osaka"/>
      <family val="0"/>
    </font>
    <font>
      <b/>
      <i/>
      <sz val="12"/>
      <name val="Osaka"/>
      <family val="0"/>
    </font>
    <font>
      <sz val="6"/>
      <name val="Osaka"/>
      <family val="3"/>
    </font>
    <font>
      <u val="single"/>
      <sz val="12"/>
      <color indexed="12"/>
      <name val="Osaka"/>
      <family val="0"/>
    </font>
    <font>
      <u val="single"/>
      <sz val="12"/>
      <color indexed="36"/>
      <name val="Osaka"/>
      <family val="0"/>
    </font>
    <font>
      <sz val="12"/>
      <name val="平成角ゴシック"/>
      <family val="3"/>
    </font>
    <font>
      <sz val="10"/>
      <name val="平成角ゴシック"/>
      <family val="0"/>
    </font>
    <font>
      <sz val="9"/>
      <name val="平成角ゴシック"/>
      <family val="3"/>
    </font>
    <font>
      <sz val="10"/>
      <color indexed="8"/>
      <name val="平成角ゴシック"/>
      <family val="3"/>
    </font>
  </fonts>
  <fills count="2">
    <fill>
      <patternFill/>
    </fill>
    <fill>
      <patternFill patternType="gray125"/>
    </fill>
  </fills>
  <borders count="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54">
    <xf numFmtId="0" fontId="0" fillId="0" borderId="0" xfId="0" applyAlignment="1">
      <alignment/>
    </xf>
    <xf numFmtId="38" fontId="8" fillId="0" borderId="0" xfId="17" applyFont="1" applyFill="1" applyBorder="1" applyAlignment="1">
      <alignment/>
    </xf>
    <xf numFmtId="176" fontId="8" fillId="0" borderId="0" xfId="15" applyNumberFormat="1" applyFont="1" applyFill="1" applyBorder="1" applyAlignment="1">
      <alignment/>
    </xf>
    <xf numFmtId="0" fontId="8" fillId="0" borderId="0" xfId="0" applyFont="1" applyFill="1" applyBorder="1" applyAlignment="1">
      <alignment/>
    </xf>
    <xf numFmtId="0" fontId="8" fillId="0" borderId="0" xfId="0" applyFont="1" applyFill="1" applyBorder="1" applyAlignment="1">
      <alignment horizontal="center"/>
    </xf>
    <xf numFmtId="0" fontId="8" fillId="0" borderId="0" xfId="0" applyFont="1" applyFill="1" applyAlignment="1">
      <alignment horizontal="centerContinuous"/>
    </xf>
    <xf numFmtId="0" fontId="8" fillId="0" borderId="0" xfId="0" applyFont="1" applyFill="1" applyAlignment="1">
      <alignment/>
    </xf>
    <xf numFmtId="0" fontId="8" fillId="0" borderId="0" xfId="0" applyFont="1" applyFill="1" applyBorder="1" applyAlignment="1">
      <alignment horizontal="centerContinuous"/>
    </xf>
    <xf numFmtId="0" fontId="8" fillId="0" borderId="1" xfId="0" applyFont="1" applyFill="1" applyBorder="1" applyAlignment="1">
      <alignment horizontal="centerContinuous"/>
    </xf>
    <xf numFmtId="0" fontId="8" fillId="0" borderId="1" xfId="0" applyFont="1" applyFill="1" applyBorder="1" applyAlignment="1">
      <alignment horizontal="center"/>
    </xf>
    <xf numFmtId="38" fontId="8" fillId="0" borderId="1" xfId="17" applyFont="1" applyFill="1" applyBorder="1" applyAlignment="1">
      <alignment horizontal="right"/>
    </xf>
    <xf numFmtId="38" fontId="8" fillId="0" borderId="1" xfId="17" applyFont="1" applyFill="1" applyBorder="1" applyAlignment="1" applyProtection="1">
      <alignment horizontal="right"/>
      <protection locked="0"/>
    </xf>
    <xf numFmtId="176" fontId="8" fillId="0" borderId="1" xfId="15" applyNumberFormat="1" applyFont="1" applyFill="1" applyBorder="1" applyAlignment="1">
      <alignment horizontal="right"/>
    </xf>
    <xf numFmtId="176" fontId="8" fillId="0" borderId="1" xfId="17" applyNumberFormat="1" applyFont="1" applyFill="1" applyBorder="1" applyAlignment="1">
      <alignment horizontal="right"/>
    </xf>
    <xf numFmtId="176" fontId="8" fillId="0" borderId="1" xfId="0" applyNumberFormat="1" applyFont="1" applyFill="1" applyBorder="1" applyAlignment="1">
      <alignment horizontal="right"/>
    </xf>
    <xf numFmtId="38" fontId="10" fillId="0" borderId="1" xfId="17" applyFont="1" applyFill="1" applyBorder="1" applyAlignment="1" applyProtection="1">
      <alignment horizontal="right" vertical="center"/>
      <protection locked="0"/>
    </xf>
    <xf numFmtId="38" fontId="8" fillId="0" borderId="1" xfId="17" applyFont="1" applyFill="1" applyBorder="1" applyAlignment="1" applyProtection="1">
      <alignment horizontal="right" vertical="center"/>
      <protection locked="0"/>
    </xf>
    <xf numFmtId="0" fontId="9" fillId="0" borderId="0" xfId="0" applyFont="1" applyFill="1" applyAlignment="1">
      <alignment horizontal="right"/>
    </xf>
    <xf numFmtId="0" fontId="7" fillId="0" borderId="0" xfId="0" applyFont="1" applyFill="1" applyAlignment="1">
      <alignment horizontal="centerContinuous"/>
    </xf>
    <xf numFmtId="0" fontId="8" fillId="0" borderId="2" xfId="0" applyFont="1" applyFill="1" applyBorder="1" applyAlignment="1">
      <alignment horizontal="center"/>
    </xf>
    <xf numFmtId="38" fontId="8" fillId="0" borderId="2" xfId="17" applyFont="1" applyFill="1" applyBorder="1" applyAlignment="1">
      <alignment horizontal="right"/>
    </xf>
    <xf numFmtId="176" fontId="8" fillId="0" borderId="2" xfId="15" applyNumberFormat="1" applyFont="1" applyFill="1" applyBorder="1" applyAlignment="1">
      <alignment horizontal="right"/>
    </xf>
    <xf numFmtId="0" fontId="8" fillId="0" borderId="2" xfId="0" applyFont="1" applyFill="1" applyBorder="1" applyAlignment="1">
      <alignment horizontal="right"/>
    </xf>
    <xf numFmtId="176" fontId="8" fillId="0" borderId="2" xfId="17" applyNumberFormat="1" applyFont="1" applyFill="1" applyBorder="1" applyAlignment="1">
      <alignment horizontal="right"/>
    </xf>
    <xf numFmtId="0" fontId="8" fillId="0" borderId="3" xfId="0" applyFont="1" applyFill="1" applyBorder="1" applyAlignment="1">
      <alignment horizontal="centerContinuous"/>
    </xf>
    <xf numFmtId="38" fontId="8" fillId="0" borderId="3" xfId="17" applyFont="1" applyFill="1" applyBorder="1" applyAlignment="1">
      <alignment horizontal="right"/>
    </xf>
    <xf numFmtId="176" fontId="8" fillId="0" borderId="3" xfId="15" applyNumberFormat="1" applyFont="1" applyFill="1" applyBorder="1" applyAlignment="1">
      <alignment horizontal="right"/>
    </xf>
    <xf numFmtId="176" fontId="8" fillId="0" borderId="3" xfId="0" applyNumberFormat="1" applyFont="1" applyFill="1" applyBorder="1" applyAlignment="1">
      <alignment horizontal="right"/>
    </xf>
    <xf numFmtId="0" fontId="8" fillId="0" borderId="4" xfId="0" applyFont="1" applyFill="1" applyBorder="1" applyAlignment="1">
      <alignment horizontal="center"/>
    </xf>
    <xf numFmtId="38" fontId="8" fillId="0" borderId="5" xfId="17" applyFont="1" applyFill="1" applyBorder="1" applyAlignment="1">
      <alignment horizontal="right"/>
    </xf>
    <xf numFmtId="176" fontId="8" fillId="0" borderId="5" xfId="15" applyNumberFormat="1" applyFont="1" applyFill="1" applyBorder="1" applyAlignment="1">
      <alignment horizontal="right"/>
    </xf>
    <xf numFmtId="176" fontId="8" fillId="0" borderId="6" xfId="15" applyNumberFormat="1" applyFont="1" applyFill="1" applyBorder="1" applyAlignment="1">
      <alignment horizontal="right"/>
    </xf>
    <xf numFmtId="0" fontId="9" fillId="0" borderId="0" xfId="0" applyFont="1" applyFill="1" applyAlignment="1">
      <alignment horizontal="left" vertical="center"/>
    </xf>
    <xf numFmtId="0" fontId="8" fillId="0" borderId="0" xfId="0" applyFont="1" applyFill="1" applyAlignment="1">
      <alignment horizontal="left" vertical="center"/>
    </xf>
    <xf numFmtId="0" fontId="8" fillId="0" borderId="0" xfId="0" applyFont="1" applyFill="1" applyAlignment="1">
      <alignment vertical="center"/>
    </xf>
    <xf numFmtId="0" fontId="9" fillId="0" borderId="0" xfId="0" applyFont="1" applyFill="1" applyAlignment="1">
      <alignment vertical="center"/>
    </xf>
    <xf numFmtId="38" fontId="8" fillId="0" borderId="0" xfId="0" applyNumberFormat="1" applyFont="1" applyFill="1" applyAlignment="1">
      <alignment vertical="center"/>
    </xf>
    <xf numFmtId="179" fontId="8" fillId="0" borderId="1" xfId="17" applyNumberFormat="1" applyFont="1" applyFill="1" applyBorder="1" applyAlignment="1" applyProtection="1">
      <alignment horizontal="right"/>
      <protection locked="0"/>
    </xf>
    <xf numFmtId="179" fontId="8" fillId="0" borderId="0" xfId="0" applyNumberFormat="1" applyFont="1" applyFill="1" applyAlignment="1">
      <alignment horizontal="centerContinuous"/>
    </xf>
    <xf numFmtId="179" fontId="8" fillId="0" borderId="1" xfId="0" applyNumberFormat="1" applyFont="1" applyFill="1" applyBorder="1" applyAlignment="1">
      <alignment horizontal="center"/>
    </xf>
    <xf numFmtId="179" fontId="8" fillId="0" borderId="5" xfId="17" applyNumberFormat="1" applyFont="1" applyFill="1" applyBorder="1" applyAlignment="1">
      <alignment horizontal="right"/>
    </xf>
    <xf numFmtId="179" fontId="8" fillId="0" borderId="3" xfId="17" applyNumberFormat="1" applyFont="1" applyFill="1" applyBorder="1" applyAlignment="1">
      <alignment horizontal="right"/>
    </xf>
    <xf numFmtId="179" fontId="8" fillId="0" borderId="0" xfId="17" applyNumberFormat="1" applyFont="1" applyFill="1" applyBorder="1" applyAlignment="1">
      <alignment/>
    </xf>
    <xf numFmtId="179" fontId="8" fillId="0" borderId="1" xfId="17" applyNumberFormat="1" applyFont="1" applyFill="1" applyBorder="1" applyAlignment="1">
      <alignment horizontal="right"/>
    </xf>
    <xf numFmtId="179" fontId="8" fillId="0" borderId="2" xfId="17" applyNumberFormat="1" applyFont="1" applyFill="1" applyBorder="1" applyAlignment="1">
      <alignment horizontal="right"/>
    </xf>
    <xf numFmtId="179" fontId="8" fillId="0" borderId="0" xfId="0" applyNumberFormat="1" applyFont="1" applyFill="1" applyAlignment="1">
      <alignment horizontal="left" vertical="center"/>
    </xf>
    <xf numFmtId="179" fontId="8" fillId="0" borderId="0" xfId="0" applyNumberFormat="1" applyFont="1" applyFill="1" applyAlignment="1">
      <alignment vertical="center"/>
    </xf>
    <xf numFmtId="179" fontId="8" fillId="0" borderId="0" xfId="0" applyNumberFormat="1" applyFont="1" applyFill="1" applyAlignment="1">
      <alignment/>
    </xf>
    <xf numFmtId="179" fontId="8" fillId="0" borderId="0" xfId="0" applyNumberFormat="1" applyFont="1" applyFill="1" applyBorder="1" applyAlignment="1">
      <alignment/>
    </xf>
    <xf numFmtId="179" fontId="8" fillId="0" borderId="0" xfId="0" applyNumberFormat="1" applyFont="1" applyFill="1" applyBorder="1" applyAlignment="1">
      <alignment horizontal="center"/>
    </xf>
    <xf numFmtId="179" fontId="10" fillId="0" borderId="1" xfId="17" applyNumberFormat="1" applyFont="1" applyFill="1" applyBorder="1" applyAlignment="1" applyProtection="1">
      <alignment horizontal="right" vertical="center"/>
      <protection locked="0"/>
    </xf>
    <xf numFmtId="179" fontId="8" fillId="0" borderId="1" xfId="17" applyNumberFormat="1" applyFont="1" applyFill="1" applyBorder="1" applyAlignment="1" applyProtection="1">
      <alignment horizontal="right" vertical="center"/>
      <protection locked="0"/>
    </xf>
    <xf numFmtId="179" fontId="8" fillId="0" borderId="2" xfId="0" applyNumberFormat="1" applyFont="1" applyFill="1" applyBorder="1" applyAlignment="1">
      <alignment horizontal="right"/>
    </xf>
    <xf numFmtId="179" fontId="8" fillId="0" borderId="0" xfId="17" applyNumberFormat="1" applyFont="1" applyFill="1" applyBorder="1" applyAlignment="1">
      <alignment horizontal="righ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55"/>
  <sheetViews>
    <sheetView tabSelected="1" workbookViewId="0" topLeftCell="A1">
      <selection activeCell="A1" sqref="A1"/>
    </sheetView>
  </sheetViews>
  <sheetFormatPr defaultColWidth="11.19921875" defaultRowHeight="15"/>
  <cols>
    <col min="1" max="1" width="7.3984375" style="6" customWidth="1"/>
    <col min="2" max="2" width="9.69921875" style="47" customWidth="1"/>
    <col min="3" max="3" width="5.5" style="6" customWidth="1"/>
    <col min="4" max="4" width="8.59765625" style="47" customWidth="1"/>
    <col min="5" max="5" width="5.5" style="6" customWidth="1"/>
    <col min="6" max="6" width="8.59765625" style="47" customWidth="1"/>
    <col min="7" max="7" width="5.5" style="6" customWidth="1"/>
    <col min="8" max="8" width="8.59765625" style="47" customWidth="1"/>
    <col min="9" max="9" width="5.5" style="6" customWidth="1"/>
    <col min="10" max="10" width="8.59765625" style="47" bestFit="1" customWidth="1"/>
    <col min="11" max="11" width="5.5" style="6" bestFit="1" customWidth="1"/>
    <col min="12" max="12" width="8.59765625" style="47" customWidth="1"/>
    <col min="13" max="13" width="5.5" style="6" customWidth="1"/>
    <col min="14" max="14" width="8.8984375" style="6" customWidth="1"/>
    <col min="15" max="15" width="6.59765625" style="6" customWidth="1"/>
    <col min="16" max="16384" width="10.59765625" style="6" customWidth="1"/>
  </cols>
  <sheetData>
    <row r="1" spans="1:13" ht="18" customHeight="1">
      <c r="A1" s="18" t="s">
        <v>32</v>
      </c>
      <c r="B1" s="38"/>
      <c r="C1" s="5"/>
      <c r="D1" s="38"/>
      <c r="E1" s="5"/>
      <c r="F1" s="38"/>
      <c r="G1" s="5"/>
      <c r="H1" s="38"/>
      <c r="I1" s="5"/>
      <c r="J1" s="38"/>
      <c r="K1" s="5"/>
      <c r="L1" s="38"/>
      <c r="M1" s="17" t="s">
        <v>41</v>
      </c>
    </row>
    <row r="2" spans="1:13" ht="12.75">
      <c r="A2" s="8" t="s">
        <v>21</v>
      </c>
      <c r="B2" s="39" t="s">
        <v>25</v>
      </c>
      <c r="C2" s="9" t="s">
        <v>4</v>
      </c>
      <c r="D2" s="39" t="s">
        <v>33</v>
      </c>
      <c r="E2" s="9" t="s">
        <v>4</v>
      </c>
      <c r="F2" s="39" t="s">
        <v>34</v>
      </c>
      <c r="G2" s="9" t="s">
        <v>4</v>
      </c>
      <c r="H2" s="39" t="s">
        <v>35</v>
      </c>
      <c r="I2" s="9" t="s">
        <v>4</v>
      </c>
      <c r="J2" s="39" t="s">
        <v>36</v>
      </c>
      <c r="K2" s="9" t="s">
        <v>4</v>
      </c>
      <c r="L2" s="39" t="s">
        <v>37</v>
      </c>
      <c r="M2" s="9" t="s">
        <v>4</v>
      </c>
    </row>
    <row r="3" spans="1:13" ht="12.75">
      <c r="A3" s="9" t="s">
        <v>16</v>
      </c>
      <c r="B3" s="37">
        <f>ROUND('0211（原本）'!B3,-3)</f>
        <v>23295000</v>
      </c>
      <c r="C3" s="12">
        <v>1.266</v>
      </c>
      <c r="D3" s="37">
        <f>ROUND('0211（原本）'!D3,-3)</f>
        <v>17100000</v>
      </c>
      <c r="E3" s="12">
        <v>1.483</v>
      </c>
      <c r="F3" s="37">
        <f>ROUND('0211（原本）'!F3,-3)</f>
        <v>10181000</v>
      </c>
      <c r="G3" s="12">
        <v>1.488</v>
      </c>
      <c r="H3" s="37">
        <f>ROUND('0211（原本）'!H3,-3)</f>
        <v>15704000</v>
      </c>
      <c r="I3" s="12">
        <v>1.446</v>
      </c>
      <c r="J3" s="37">
        <f>ROUND('0211（原本）'!J3,-3)</f>
        <v>12530000</v>
      </c>
      <c r="K3" s="13">
        <v>1.111</v>
      </c>
      <c r="L3" s="37">
        <f>ROUND('0211（原本）'!L3,-3)</f>
        <v>3070000</v>
      </c>
      <c r="M3" s="13">
        <v>1.074</v>
      </c>
    </row>
    <row r="4" spans="1:13" ht="12.75">
      <c r="A4" s="9" t="s">
        <v>17</v>
      </c>
      <c r="B4" s="37">
        <f>ROUND('0211（原本）'!B4,-3)</f>
        <v>26865000</v>
      </c>
      <c r="C4" s="12">
        <v>1.136</v>
      </c>
      <c r="D4" s="37">
        <f>ROUND('0211（原本）'!D4,-3)</f>
        <v>13122000</v>
      </c>
      <c r="E4" s="12">
        <v>1.162</v>
      </c>
      <c r="F4" s="37">
        <f>ROUND('0211（原本）'!F4,-3)</f>
        <v>10119000</v>
      </c>
      <c r="G4" s="12">
        <v>1.216</v>
      </c>
      <c r="H4" s="37">
        <f>ROUND('0211（原本）'!H4,-3)</f>
        <v>15254000</v>
      </c>
      <c r="I4" s="14">
        <v>1.11</v>
      </c>
      <c r="J4" s="37">
        <f>ROUND('0211（原本）'!J4,-3)</f>
        <v>15127000</v>
      </c>
      <c r="K4" s="13">
        <v>1.027</v>
      </c>
      <c r="L4" s="37">
        <f>ROUND('0211（原本）'!L4,-3)</f>
        <v>4222000</v>
      </c>
      <c r="M4" s="13">
        <v>1.009</v>
      </c>
    </row>
    <row r="5" spans="1:13" ht="12.75">
      <c r="A5" s="9" t="s">
        <v>18</v>
      </c>
      <c r="B5" s="37">
        <f>ROUND('0211（原本）'!B5,-3)</f>
        <v>28033000</v>
      </c>
      <c r="C5" s="12">
        <v>0.964</v>
      </c>
      <c r="D5" s="37">
        <f>ROUND('0211（原本）'!D5,-3)</f>
        <v>13588000</v>
      </c>
      <c r="E5" s="12">
        <v>0.983</v>
      </c>
      <c r="F5" s="37">
        <f>ROUND('0211（原本）'!F5,-3)</f>
        <v>9254000</v>
      </c>
      <c r="G5" s="12">
        <v>0.985</v>
      </c>
      <c r="H5" s="37">
        <f>ROUND('0211（原本）'!H5,-3)</f>
        <v>12855000</v>
      </c>
      <c r="I5" s="14">
        <v>0.665</v>
      </c>
      <c r="J5" s="37">
        <f>ROUND('0211（原本）'!J5,-3)</f>
        <v>15981000</v>
      </c>
      <c r="K5" s="13">
        <v>0.888</v>
      </c>
      <c r="L5" s="37">
        <f>ROUND('0211（原本）'!L5,-3)</f>
        <v>3758000</v>
      </c>
      <c r="M5" s="13">
        <v>0.823</v>
      </c>
    </row>
    <row r="6" spans="1:13" ht="12.75">
      <c r="A6" s="9" t="s">
        <v>10</v>
      </c>
      <c r="B6" s="37">
        <f>ROUND('0211（原本）'!B6,-3)</f>
        <v>15475000</v>
      </c>
      <c r="C6" s="12">
        <v>0.501</v>
      </c>
      <c r="D6" s="37">
        <f>ROUND('0211（原本）'!D6,-3)</f>
        <v>9962000</v>
      </c>
      <c r="E6" s="12">
        <v>0.612</v>
      </c>
      <c r="F6" s="37">
        <f>ROUND('0211（原本）'!F6,-3)</f>
        <v>5377000</v>
      </c>
      <c r="G6" s="13">
        <v>0.558</v>
      </c>
      <c r="H6" s="37">
        <f>ROUND('0211（原本）'!H6,-3)</f>
        <v>6961000</v>
      </c>
      <c r="I6" s="14">
        <v>0.455</v>
      </c>
      <c r="J6" s="37">
        <f>ROUND('0211（原本）'!J6,-3)</f>
        <v>9022000</v>
      </c>
      <c r="K6" s="13">
        <v>0.679</v>
      </c>
      <c r="L6" s="37">
        <f>ROUND('0211（原本）'!L6,-3)</f>
        <v>1931000</v>
      </c>
      <c r="M6" s="13">
        <v>0.484</v>
      </c>
    </row>
    <row r="7" spans="1:13" ht="12.75">
      <c r="A7" s="9" t="s">
        <v>11</v>
      </c>
      <c r="B7" s="37">
        <f>ROUND('0211（原本）'!B7,-3)</f>
        <v>12607000</v>
      </c>
      <c r="C7" s="12">
        <v>0.369</v>
      </c>
      <c r="D7" s="37">
        <f>ROUND('0211（原本）'!D7,-3)</f>
        <v>7009000</v>
      </c>
      <c r="E7" s="12">
        <v>0.369</v>
      </c>
      <c r="F7" s="37">
        <f>ROUND('0211（原本）'!F7,-3)</f>
        <v>4856000</v>
      </c>
      <c r="G7" s="12">
        <v>0.438</v>
      </c>
      <c r="H7" s="37">
        <f>ROUND('0211（原本）'!H7,-3)</f>
        <v>8278000</v>
      </c>
      <c r="I7" s="12">
        <v>0.462</v>
      </c>
      <c r="J7" s="37">
        <f>ROUND('0211（原本）'!J7,-3)</f>
        <v>7157000</v>
      </c>
      <c r="K7" s="12">
        <v>0.556</v>
      </c>
      <c r="L7" s="37">
        <f>ROUND('0211（原本）'!L7,-3)</f>
        <v>1855000</v>
      </c>
      <c r="M7" s="12">
        <v>0.422</v>
      </c>
    </row>
    <row r="8" spans="1:13" ht="12.75">
      <c r="A8" s="9" t="s">
        <v>12</v>
      </c>
      <c r="B8" s="37">
        <f>ROUND('0211（原本）'!B8,-3)</f>
        <v>16430000</v>
      </c>
      <c r="C8" s="14">
        <v>0.497</v>
      </c>
      <c r="D8" s="37">
        <f>ROUND('0211（原本）'!D8,-3)</f>
        <v>2477000</v>
      </c>
      <c r="E8" s="12">
        <v>0.122</v>
      </c>
      <c r="F8" s="37">
        <f>ROUND('0211（原本）'!F8,-3)</f>
        <v>5850000</v>
      </c>
      <c r="G8" s="12">
        <v>0.478</v>
      </c>
      <c r="H8" s="37">
        <f>ROUND('0211（原本）'!H8,-3)</f>
        <v>8692000</v>
      </c>
      <c r="I8" s="12">
        <v>0.397</v>
      </c>
      <c r="J8" s="37">
        <f>ROUND('0211（原本）'!J8,-3)</f>
        <v>9227000</v>
      </c>
      <c r="K8" s="13">
        <v>0.663</v>
      </c>
      <c r="L8" s="37">
        <f>ROUND('0211（原本）'!L8,-3)</f>
        <v>2232000</v>
      </c>
      <c r="M8" s="13">
        <v>0.451</v>
      </c>
    </row>
    <row r="9" spans="1:13" ht="12.75">
      <c r="A9" s="9" t="s">
        <v>13</v>
      </c>
      <c r="B9" s="37">
        <f>ROUND('0211（原本）'!B9,-3)</f>
        <v>21262000</v>
      </c>
      <c r="C9" s="12">
        <v>0.562</v>
      </c>
      <c r="D9" s="37">
        <f>ROUND('0211（原本）'!D9,-3)</f>
        <v>9086000</v>
      </c>
      <c r="E9" s="12">
        <v>0.527</v>
      </c>
      <c r="F9" s="37">
        <f>ROUND('0211（原本）'!F9,-3)</f>
        <v>8758000</v>
      </c>
      <c r="G9" s="12">
        <v>0.622</v>
      </c>
      <c r="H9" s="37">
        <f>ROUND('0211（原本）'!H9,-3)</f>
        <v>10470000</v>
      </c>
      <c r="I9" s="12">
        <v>0.51</v>
      </c>
      <c r="J9" s="37">
        <f>ROUND('0211（原本）'!J9,-3)</f>
        <v>14400000</v>
      </c>
      <c r="K9" s="13">
        <v>0.747</v>
      </c>
      <c r="L9" s="37">
        <f>ROUND('0211（原本）'!L9,-3)</f>
        <v>2545000</v>
      </c>
      <c r="M9" s="13">
        <v>0.45</v>
      </c>
    </row>
    <row r="10" spans="1:13" ht="12.75">
      <c r="A10" s="9" t="s">
        <v>14</v>
      </c>
      <c r="B10" s="37">
        <f>ROUND('0211（原本）'!B10,-3)</f>
        <v>34067000</v>
      </c>
      <c r="C10" s="12">
        <v>0.686</v>
      </c>
      <c r="D10" s="37">
        <f>ROUND('0211（原本）'!D10,-3)</f>
        <v>14883000</v>
      </c>
      <c r="E10" s="12">
        <v>0.626</v>
      </c>
      <c r="F10" s="37">
        <f>ROUND('0211（原本）'!F10,-3)</f>
        <v>11861000</v>
      </c>
      <c r="G10" s="12">
        <v>0.618</v>
      </c>
      <c r="H10" s="37">
        <f>ROUND('0211（原本）'!H10,-3)</f>
        <v>14444000</v>
      </c>
      <c r="I10" s="13">
        <v>0.761</v>
      </c>
      <c r="J10" s="37">
        <f>ROUND('0211（原本）'!J10,-3)</f>
        <v>22363000</v>
      </c>
      <c r="K10" s="13">
        <v>0.797</v>
      </c>
      <c r="L10" s="37">
        <f>ROUND('0211（原本）'!L10,-3)</f>
        <v>3720000</v>
      </c>
      <c r="M10" s="13">
        <v>0.597</v>
      </c>
    </row>
    <row r="11" spans="1:13" ht="13.5" thickBot="1">
      <c r="A11" s="19" t="s">
        <v>15</v>
      </c>
      <c r="B11" s="37">
        <f>ROUND('0211（原本）'!B11,-3)</f>
        <v>30423000</v>
      </c>
      <c r="C11" s="21">
        <v>0.695</v>
      </c>
      <c r="D11" s="37">
        <f>ROUND('0211（原本）'!D11,-3)</f>
        <v>16700000</v>
      </c>
      <c r="E11" s="21">
        <v>0.73</v>
      </c>
      <c r="F11" s="37">
        <f>ROUND('0211（原本）'!F11,-3)</f>
        <v>11595000</v>
      </c>
      <c r="G11" s="21">
        <v>0.718</v>
      </c>
      <c r="H11" s="37">
        <f>ROUND('0211（原本）'!H11,-3)</f>
        <v>23182000</v>
      </c>
      <c r="I11" s="23">
        <v>1.322</v>
      </c>
      <c r="J11" s="37">
        <f>ROUND('0211（原本）'!J11,-3)</f>
        <v>21942000</v>
      </c>
      <c r="K11" s="23">
        <v>0.867</v>
      </c>
      <c r="L11" s="37">
        <f>ROUND('0211（原本）'!L11,-3)</f>
        <v>4854000</v>
      </c>
      <c r="M11" s="23">
        <v>0.796</v>
      </c>
    </row>
    <row r="12" spans="1:13" ht="13.5" thickBot="1">
      <c r="A12" s="28" t="s">
        <v>19</v>
      </c>
      <c r="B12" s="40">
        <f>SUM(B6:B11)</f>
        <v>130264000</v>
      </c>
      <c r="C12" s="30">
        <v>0.568</v>
      </c>
      <c r="D12" s="40">
        <f>SUM(D6:D11)</f>
        <v>60117000</v>
      </c>
      <c r="E12" s="30">
        <f>SUM(D12/119412624)</f>
        <v>0.5034392343643667</v>
      </c>
      <c r="F12" s="40">
        <f>SUM(F6:F11)</f>
        <v>48297000</v>
      </c>
      <c r="G12" s="30">
        <f>SUM(F12/82362774)</f>
        <v>0.5863935568755856</v>
      </c>
      <c r="H12" s="40">
        <f>SUM(H6:H11)</f>
        <v>72027000</v>
      </c>
      <c r="I12" s="30">
        <v>0.642</v>
      </c>
      <c r="J12" s="40">
        <v>84111000</v>
      </c>
      <c r="K12" s="30">
        <f>SUM(J12/112716688)</f>
        <v>0.7462160350204754</v>
      </c>
      <c r="L12" s="40">
        <f>SUM(L6:L11)</f>
        <v>17137000</v>
      </c>
      <c r="M12" s="31">
        <v>0.547</v>
      </c>
    </row>
    <row r="13" spans="1:13" ht="12.75" hidden="1">
      <c r="A13" s="24" t="s">
        <v>20</v>
      </c>
      <c r="B13" s="41">
        <f>SUM(B3:B11)</f>
        <v>208457000</v>
      </c>
      <c r="C13" s="26"/>
      <c r="D13" s="41">
        <f>SUM(D3:D11)</f>
        <v>103927000</v>
      </c>
      <c r="E13" s="26"/>
      <c r="F13" s="41">
        <f>SUM(F3:F11)</f>
        <v>77851000</v>
      </c>
      <c r="G13" s="26"/>
      <c r="H13" s="41">
        <f>SUM(H3:H11)</f>
        <v>115840000</v>
      </c>
      <c r="I13" s="26">
        <v>0.742</v>
      </c>
      <c r="J13" s="41">
        <f>SUM(J3:J11)</f>
        <v>127749000</v>
      </c>
      <c r="K13" s="27"/>
      <c r="L13" s="41">
        <f>SUM(L3:L11)</f>
        <v>28187000</v>
      </c>
      <c r="M13" s="26"/>
    </row>
    <row r="14" spans="1:13" ht="6" customHeight="1">
      <c r="A14" s="7"/>
      <c r="B14" s="42"/>
      <c r="C14" s="2"/>
      <c r="D14" s="42"/>
      <c r="E14" s="2"/>
      <c r="F14" s="42"/>
      <c r="G14" s="2"/>
      <c r="H14" s="48"/>
      <c r="I14" s="2"/>
      <c r="J14" s="49"/>
      <c r="K14" s="4"/>
      <c r="L14" s="48"/>
      <c r="M14" s="2"/>
    </row>
    <row r="15" spans="1:13" ht="12.75">
      <c r="A15" s="8" t="s">
        <v>3</v>
      </c>
      <c r="B15" s="39" t="s">
        <v>25</v>
      </c>
      <c r="C15" s="9" t="s">
        <v>4</v>
      </c>
      <c r="D15" s="39" t="s">
        <v>33</v>
      </c>
      <c r="E15" s="9" t="s">
        <v>4</v>
      </c>
      <c r="F15" s="39" t="s">
        <v>34</v>
      </c>
      <c r="G15" s="9" t="s">
        <v>4</v>
      </c>
      <c r="H15" s="39" t="s">
        <v>35</v>
      </c>
      <c r="I15" s="9" t="s">
        <v>4</v>
      </c>
      <c r="J15" s="39" t="s">
        <v>36</v>
      </c>
      <c r="K15" s="9" t="s">
        <v>4</v>
      </c>
      <c r="L15" s="39" t="s">
        <v>37</v>
      </c>
      <c r="M15" s="9" t="s">
        <v>4</v>
      </c>
    </row>
    <row r="16" spans="1:13" ht="12.75">
      <c r="A16" s="9" t="s">
        <v>16</v>
      </c>
      <c r="B16" s="37">
        <f>ROUND('0211（原本）'!B16,-3)</f>
        <v>54421000</v>
      </c>
      <c r="C16" s="12">
        <v>0.95</v>
      </c>
      <c r="D16" s="37">
        <f>ROUND('0211（原本）'!D16,-3)</f>
        <v>24719000</v>
      </c>
      <c r="E16" s="12">
        <v>0.904</v>
      </c>
      <c r="F16" s="37">
        <f>ROUND('0211（原本）'!F16,-3)</f>
        <v>20525000</v>
      </c>
      <c r="G16" s="12">
        <v>0.919</v>
      </c>
      <c r="H16" s="37">
        <f>ROUND('0211（原本）'!H16,-3)</f>
        <v>7431000</v>
      </c>
      <c r="I16" s="14">
        <v>1.107</v>
      </c>
      <c r="J16" s="37">
        <f>ROUND('0211（原本）'!J16,-3)</f>
        <v>456000</v>
      </c>
      <c r="K16" s="13">
        <v>1.311</v>
      </c>
      <c r="L16" s="37">
        <f>ROUND('0211（原本）'!L16,-3)</f>
        <v>7978000</v>
      </c>
      <c r="M16" s="13">
        <v>0.884</v>
      </c>
    </row>
    <row r="17" spans="1:13" ht="12.75">
      <c r="A17" s="9" t="s">
        <v>17</v>
      </c>
      <c r="B17" s="37">
        <f>ROUND('0211（原本）'!B17,-3)</f>
        <v>58442000</v>
      </c>
      <c r="C17" s="12">
        <v>0.875</v>
      </c>
      <c r="D17" s="37">
        <f>ROUND('0211（原本）'!D17,-3)</f>
        <v>27774000</v>
      </c>
      <c r="E17" s="12">
        <v>0.861</v>
      </c>
      <c r="F17" s="37">
        <f>ROUND('0211（原本）'!F17,-3)</f>
        <v>21075000</v>
      </c>
      <c r="G17" s="12">
        <v>0.87</v>
      </c>
      <c r="H17" s="37">
        <f>ROUND('0211（原本）'!H17,-3)</f>
        <v>8321000</v>
      </c>
      <c r="I17" s="14">
        <v>1.066</v>
      </c>
      <c r="J17" s="37">
        <f>ROUND('0211（原本）'!J17,-3)</f>
        <v>667000</v>
      </c>
      <c r="K17" s="13">
        <v>1.368</v>
      </c>
      <c r="L17" s="37">
        <f>ROUND('0211（原本）'!L17,-3)</f>
        <v>9174000</v>
      </c>
      <c r="M17" s="13">
        <v>0.857</v>
      </c>
    </row>
    <row r="18" spans="1:13" ht="12.75">
      <c r="A18" s="9" t="s">
        <v>18</v>
      </c>
      <c r="B18" s="37">
        <f>ROUND('0211（原本）'!B18,-3)</f>
        <v>73034000</v>
      </c>
      <c r="C18" s="12">
        <v>0.972</v>
      </c>
      <c r="D18" s="37">
        <f>ROUND('0211（原本）'!D18,-3)</f>
        <v>32673000</v>
      </c>
      <c r="E18" s="12">
        <v>0.918</v>
      </c>
      <c r="F18" s="37">
        <f>ROUND('0211（原本）'!F18,-3)</f>
        <v>25095000</v>
      </c>
      <c r="G18" s="12">
        <v>0.938</v>
      </c>
      <c r="H18" s="37">
        <f>ROUND('0211（原本）'!H18,-3)</f>
        <v>14448000</v>
      </c>
      <c r="I18" s="14">
        <v>0.999</v>
      </c>
      <c r="J18" s="37">
        <f>ROUND('0211（原本）'!J18,-3)</f>
        <v>842000</v>
      </c>
      <c r="K18" s="13">
        <v>1.305</v>
      </c>
      <c r="L18" s="37">
        <f>ROUND('0211（原本）'!L18,-3)</f>
        <v>9206000</v>
      </c>
      <c r="M18" s="13">
        <v>0.889</v>
      </c>
    </row>
    <row r="19" spans="1:13" ht="12.75">
      <c r="A19" s="9" t="s">
        <v>10</v>
      </c>
      <c r="B19" s="37">
        <f>ROUND('0211（原本）'!B19,-3)</f>
        <v>60847000</v>
      </c>
      <c r="C19" s="12">
        <v>0.895</v>
      </c>
      <c r="D19" s="37">
        <f>ROUND('0211（原本）'!D19,-3)</f>
        <v>33800000</v>
      </c>
      <c r="E19" s="12">
        <v>0.887</v>
      </c>
      <c r="F19" s="37">
        <f>ROUND('0211（原本）'!F19,-3)</f>
        <v>21640000</v>
      </c>
      <c r="G19" s="13">
        <v>0.843</v>
      </c>
      <c r="H19" s="37">
        <f>ROUND('0211（原本）'!H19,-3)</f>
        <v>6943000</v>
      </c>
      <c r="I19" s="14">
        <v>1.114</v>
      </c>
      <c r="J19" s="37">
        <f>ROUND('0211（原本）'!J19,-3)</f>
        <v>466000</v>
      </c>
      <c r="K19" s="13">
        <v>1.203</v>
      </c>
      <c r="L19" s="37">
        <f>ROUND('0211（原本）'!L19,-3)</f>
        <v>9250000</v>
      </c>
      <c r="M19" s="13">
        <v>0.858</v>
      </c>
    </row>
    <row r="20" spans="1:13" ht="12.75">
      <c r="A20" s="9" t="s">
        <v>11</v>
      </c>
      <c r="B20" s="37">
        <f>ROUND('0211（原本）'!B20,-3)</f>
        <v>77370000</v>
      </c>
      <c r="C20" s="12">
        <v>0.972</v>
      </c>
      <c r="D20" s="37">
        <f>ROUND('0211（原本）'!D20,-3)</f>
        <v>38353000</v>
      </c>
      <c r="E20" s="12">
        <v>0.961</v>
      </c>
      <c r="F20" s="37">
        <f>ROUND('0211（原本）'!F20,-3)</f>
        <v>26266000</v>
      </c>
      <c r="G20" s="12">
        <v>0.945</v>
      </c>
      <c r="H20" s="37">
        <f>ROUND('0211（原本）'!H20,-3)</f>
        <v>9019000</v>
      </c>
      <c r="I20" s="12">
        <v>1.715</v>
      </c>
      <c r="J20" s="37">
        <f>ROUND('0211（原本）'!J20,-3)</f>
        <v>571000</v>
      </c>
      <c r="K20" s="12">
        <v>1.232</v>
      </c>
      <c r="L20" s="37">
        <f>ROUND('0211（原本）'!L20,-3)</f>
        <v>13343000</v>
      </c>
      <c r="M20" s="12">
        <v>0.961</v>
      </c>
    </row>
    <row r="21" spans="1:13" ht="12.75">
      <c r="A21" s="9" t="s">
        <v>12</v>
      </c>
      <c r="B21" s="37">
        <f>ROUND('0211（原本）'!B21,-3)</f>
        <v>72465000</v>
      </c>
      <c r="C21" s="12">
        <v>1.057</v>
      </c>
      <c r="D21" s="37">
        <f>ROUND('0211（原本）'!D21,-3)</f>
        <v>34933000</v>
      </c>
      <c r="E21" s="12">
        <v>0.944</v>
      </c>
      <c r="F21" s="37">
        <f>ROUND('0211（原本）'!F21,-3)</f>
        <v>26143000</v>
      </c>
      <c r="G21" s="12">
        <v>1.06</v>
      </c>
      <c r="H21" s="37">
        <f>ROUND('0211（原本）'!H21,-3)</f>
        <v>13128000</v>
      </c>
      <c r="I21" s="12">
        <v>1.441</v>
      </c>
      <c r="J21" s="37">
        <f>ROUND('0211（原本）'!J21,-3)</f>
        <v>636000</v>
      </c>
      <c r="K21" s="13">
        <v>1.386</v>
      </c>
      <c r="L21" s="37">
        <f>ROUND('0211（原本）'!L21,-3)</f>
        <v>12554000</v>
      </c>
      <c r="M21" s="13">
        <v>1.034</v>
      </c>
    </row>
    <row r="22" spans="1:13" ht="12.75">
      <c r="A22" s="9" t="s">
        <v>13</v>
      </c>
      <c r="B22" s="37">
        <f>ROUND('0211（原本）'!B22,-3)</f>
        <v>94213000</v>
      </c>
      <c r="C22" s="12">
        <v>1.061</v>
      </c>
      <c r="D22" s="37">
        <f>ROUND('0211（原本）'!D22,-3)</f>
        <v>49064000</v>
      </c>
      <c r="E22" s="12">
        <v>1.003</v>
      </c>
      <c r="F22" s="37">
        <f>ROUND('0211（原本）'!F22,-3)</f>
        <v>29900000</v>
      </c>
      <c r="G22" s="12">
        <v>1.022</v>
      </c>
      <c r="H22" s="37">
        <f>ROUND('0211（原本）'!H22,-3)</f>
        <v>7014000</v>
      </c>
      <c r="I22" s="12">
        <v>0.903</v>
      </c>
      <c r="J22" s="37">
        <f>ROUND('0211（原本）'!J22,-3)</f>
        <v>935000</v>
      </c>
      <c r="K22" s="13">
        <v>1.56</v>
      </c>
      <c r="L22" s="37">
        <f>ROUND('0211（原本）'!L22,-3)</f>
        <v>11877000</v>
      </c>
      <c r="M22" s="13">
        <v>0.962</v>
      </c>
    </row>
    <row r="23" spans="1:13" ht="12.75">
      <c r="A23" s="9" t="s">
        <v>14</v>
      </c>
      <c r="B23" s="37">
        <f>ROUND('0211（原本）'!B23,-3)</f>
        <v>101007000</v>
      </c>
      <c r="C23" s="12">
        <v>1.029</v>
      </c>
      <c r="D23" s="37">
        <f>ROUND('0211（原本）'!D23,-3)</f>
        <v>42265000</v>
      </c>
      <c r="E23" s="12">
        <v>0.956</v>
      </c>
      <c r="F23" s="37">
        <f>ROUND('0211（原本）'!F23,-3)</f>
        <v>32426000</v>
      </c>
      <c r="G23" s="12">
        <v>1.048</v>
      </c>
      <c r="H23" s="37">
        <f>ROUND('0211（原本）'!H23,-3)</f>
        <v>11540000</v>
      </c>
      <c r="I23" s="13">
        <v>1.005</v>
      </c>
      <c r="J23" s="37">
        <f>ROUND('0211（原本）'!J23,-3)</f>
        <v>1292000</v>
      </c>
      <c r="K23" s="13">
        <v>1.347</v>
      </c>
      <c r="L23" s="37">
        <f>ROUND('0211（原本）'!L23,-3)</f>
        <v>11615000</v>
      </c>
      <c r="M23" s="13">
        <v>1.051</v>
      </c>
    </row>
    <row r="24" spans="1:13" ht="13.5" thickBot="1">
      <c r="A24" s="19" t="s">
        <v>15</v>
      </c>
      <c r="B24" s="37">
        <f>ROUND('0211（原本）'!B24,-3)</f>
        <v>74838000</v>
      </c>
      <c r="C24" s="21">
        <v>1.038</v>
      </c>
      <c r="D24" s="37">
        <f>ROUND('0211（原本）'!D24,-3)</f>
        <v>34872000</v>
      </c>
      <c r="E24" s="21">
        <v>0.934</v>
      </c>
      <c r="F24" s="37">
        <f>ROUND('0211（原本）'!F24,-3)</f>
        <v>27056000</v>
      </c>
      <c r="G24" s="21">
        <v>0.954</v>
      </c>
      <c r="H24" s="37">
        <f>ROUND('0211（原本）'!H24,-3)</f>
        <v>14612000</v>
      </c>
      <c r="I24" s="23">
        <v>1.168</v>
      </c>
      <c r="J24" s="37">
        <f>ROUND('0211（原本）'!J24,-3)</f>
        <v>1074000</v>
      </c>
      <c r="K24" s="23">
        <v>1.468</v>
      </c>
      <c r="L24" s="37">
        <f>ROUND('0211（原本）'!L24,-3)</f>
        <v>10702000</v>
      </c>
      <c r="M24" s="23">
        <v>0.969</v>
      </c>
    </row>
    <row r="25" spans="1:15" ht="13.5" thickBot="1">
      <c r="A25" s="28" t="s">
        <v>19</v>
      </c>
      <c r="B25" s="40">
        <f>SUM(B19:B24)</f>
        <v>480740000</v>
      </c>
      <c r="C25" s="30">
        <v>1.019</v>
      </c>
      <c r="D25" s="40">
        <f>SUM(D19:D24)</f>
        <v>233287000</v>
      </c>
      <c r="E25" s="30">
        <f>SUM(D25/245480191)</f>
        <v>0.9503292263610794</v>
      </c>
      <c r="F25" s="40">
        <f>SUM(F19:F24)</f>
        <v>163431000</v>
      </c>
      <c r="G25" s="30">
        <f>SUM(F25/166701390)</f>
        <v>0.9803817472667744</v>
      </c>
      <c r="H25" s="40">
        <f>SUM(H19:H24)</f>
        <v>62256000</v>
      </c>
      <c r="I25" s="30">
        <v>1.189</v>
      </c>
      <c r="J25" s="40">
        <v>4973000</v>
      </c>
      <c r="K25" s="30">
        <f>SUM(J25/3600047)</f>
        <v>1.3813708543249574</v>
      </c>
      <c r="L25" s="40">
        <f>SUM(L19:L24)</f>
        <v>69341000</v>
      </c>
      <c r="M25" s="31">
        <v>0.973</v>
      </c>
      <c r="O25" s="53"/>
    </row>
    <row r="26" spans="1:13" ht="12.75" hidden="1">
      <c r="A26" s="24" t="s">
        <v>20</v>
      </c>
      <c r="B26" s="41">
        <f>SUM(B16:B24)</f>
        <v>666637000</v>
      </c>
      <c r="C26" s="26"/>
      <c r="D26" s="41">
        <f>SUM(D16:D24)</f>
        <v>318453000</v>
      </c>
      <c r="E26" s="26"/>
      <c r="F26" s="41">
        <f>SUM(F16:F24)</f>
        <v>230126000</v>
      </c>
      <c r="G26" s="26"/>
      <c r="H26" s="41">
        <f>SUM(H16:H24)</f>
        <v>92456000</v>
      </c>
      <c r="I26" s="26">
        <v>1.137</v>
      </c>
      <c r="J26" s="41">
        <f>SUM(J16:J24)</f>
        <v>6939000</v>
      </c>
      <c r="K26" s="27"/>
      <c r="L26" s="41">
        <f>SUM(L16:L24)</f>
        <v>95699000</v>
      </c>
      <c r="M26" s="26"/>
    </row>
    <row r="27" spans="1:13" ht="6" customHeight="1">
      <c r="A27" s="7"/>
      <c r="B27" s="42"/>
      <c r="C27" s="2"/>
      <c r="D27" s="42"/>
      <c r="E27" s="2"/>
      <c r="F27" s="42"/>
      <c r="G27" s="2"/>
      <c r="H27" s="48"/>
      <c r="I27" s="2"/>
      <c r="J27" s="49"/>
      <c r="K27" s="4"/>
      <c r="L27" s="48"/>
      <c r="M27" s="2"/>
    </row>
    <row r="28" spans="1:13" ht="12.75">
      <c r="A28" s="8" t="s">
        <v>22</v>
      </c>
      <c r="B28" s="39" t="s">
        <v>38</v>
      </c>
      <c r="C28" s="9" t="s">
        <v>4</v>
      </c>
      <c r="D28" s="39" t="s">
        <v>33</v>
      </c>
      <c r="E28" s="9" t="s">
        <v>4</v>
      </c>
      <c r="F28" s="39" t="s">
        <v>34</v>
      </c>
      <c r="G28" s="9" t="s">
        <v>4</v>
      </c>
      <c r="H28" s="39" t="s">
        <v>35</v>
      </c>
      <c r="I28" s="9" t="s">
        <v>4</v>
      </c>
      <c r="J28" s="39" t="s">
        <v>36</v>
      </c>
      <c r="K28" s="9" t="s">
        <v>4</v>
      </c>
      <c r="L28" s="39" t="s">
        <v>37</v>
      </c>
      <c r="M28" s="9" t="s">
        <v>4</v>
      </c>
    </row>
    <row r="29" spans="1:13" ht="12.75">
      <c r="A29" s="9" t="s">
        <v>16</v>
      </c>
      <c r="B29" s="37">
        <f>ROUND('0211（原本）'!B29,-3)</f>
        <v>1245000</v>
      </c>
      <c r="C29" s="12">
        <v>2.513</v>
      </c>
      <c r="D29" s="37">
        <f>ROUND('0211（原本）'!D29,-3)</f>
        <v>96000</v>
      </c>
      <c r="E29" s="12">
        <v>0.781</v>
      </c>
      <c r="F29" s="37">
        <f>ROUND('0211（原本）'!F29,-3)</f>
        <v>106000</v>
      </c>
      <c r="G29" s="12">
        <v>0.982</v>
      </c>
      <c r="H29" s="37">
        <f>ROUND('0211（原本）'!H29,-3)</f>
        <v>12000</v>
      </c>
      <c r="I29" s="14">
        <v>0.47</v>
      </c>
      <c r="J29" s="37">
        <v>0</v>
      </c>
      <c r="K29" s="13" t="s">
        <v>39</v>
      </c>
      <c r="L29" s="37">
        <f>ROUND('0211（原本）'!L29,-3)</f>
        <v>64000</v>
      </c>
      <c r="M29" s="13">
        <v>2.561</v>
      </c>
    </row>
    <row r="30" spans="1:13" ht="12.75">
      <c r="A30" s="9" t="s">
        <v>17</v>
      </c>
      <c r="B30" s="37">
        <f>ROUND('0211（原本）'!B30,-3)</f>
        <v>581000</v>
      </c>
      <c r="C30" s="12">
        <v>1.04</v>
      </c>
      <c r="D30" s="37">
        <f>ROUND('0211（原本）'!D30,-3)</f>
        <v>147000</v>
      </c>
      <c r="E30" s="12">
        <v>0.794</v>
      </c>
      <c r="F30" s="37">
        <f>ROUND('0211（原本）'!F30,-3)</f>
        <v>164000</v>
      </c>
      <c r="G30" s="12">
        <v>1.171</v>
      </c>
      <c r="H30" s="37">
        <f>ROUND('0211（原本）'!H30,-3)</f>
        <v>22000</v>
      </c>
      <c r="I30" s="14">
        <v>1.864</v>
      </c>
      <c r="J30" s="37">
        <v>0</v>
      </c>
      <c r="K30" s="13" t="s">
        <v>39</v>
      </c>
      <c r="L30" s="37">
        <f>ROUND('0211（原本）'!L30,-3)</f>
        <v>38000</v>
      </c>
      <c r="M30" s="13">
        <v>0.95</v>
      </c>
    </row>
    <row r="31" spans="1:13" ht="12.75">
      <c r="A31" s="9" t="s">
        <v>18</v>
      </c>
      <c r="B31" s="37">
        <f>ROUND('0211（原本）'!B31,-3)</f>
        <v>988000</v>
      </c>
      <c r="C31" s="12">
        <v>0.86</v>
      </c>
      <c r="D31" s="37">
        <f>ROUND('0211（原本）'!D31,-3)</f>
        <v>210000</v>
      </c>
      <c r="E31" s="12">
        <v>1.323</v>
      </c>
      <c r="F31" s="37">
        <f>ROUND('0211（原本）'!F31,-3)</f>
        <v>200000</v>
      </c>
      <c r="G31" s="12">
        <v>0.898</v>
      </c>
      <c r="H31" s="37">
        <f>ROUND('0211（原本）'!H31,-3)</f>
        <v>98000</v>
      </c>
      <c r="I31" s="14">
        <v>2.427</v>
      </c>
      <c r="J31" s="37">
        <v>0</v>
      </c>
      <c r="K31" s="13" t="s">
        <v>39</v>
      </c>
      <c r="L31" s="37">
        <f>ROUND('0211（原本）'!L31,-3)</f>
        <v>84000</v>
      </c>
      <c r="M31" s="13">
        <v>0.92</v>
      </c>
    </row>
    <row r="32" spans="1:13" ht="12.75">
      <c r="A32" s="9" t="s">
        <v>10</v>
      </c>
      <c r="B32" s="37">
        <f>ROUND('0211（原本）'!B32,-3)</f>
        <v>1091000</v>
      </c>
      <c r="C32" s="12">
        <v>0.824</v>
      </c>
      <c r="D32" s="37">
        <f>ROUND('0211（原本）'!D32,-3)</f>
        <v>178000</v>
      </c>
      <c r="E32" s="12">
        <v>0.817</v>
      </c>
      <c r="F32" s="37">
        <f>ROUND('0211（原本）'!F32,-3)</f>
        <v>343000</v>
      </c>
      <c r="G32" s="13">
        <v>0.876</v>
      </c>
      <c r="H32" s="37">
        <f>ROUND('0211（原本）'!H32,-3)</f>
        <v>99000</v>
      </c>
      <c r="I32" s="14">
        <v>0.584</v>
      </c>
      <c r="J32" s="50">
        <v>0</v>
      </c>
      <c r="K32" s="13" t="s">
        <v>39</v>
      </c>
      <c r="L32" s="37">
        <f>ROUND('0211（原本）'!L32,-3)</f>
        <v>100000</v>
      </c>
      <c r="M32" s="13">
        <v>0.864</v>
      </c>
    </row>
    <row r="33" spans="1:13" ht="12.75">
      <c r="A33" s="9" t="s">
        <v>11</v>
      </c>
      <c r="B33" s="37">
        <f>ROUND('0211（原本）'!B33,-3)</f>
        <v>1050000</v>
      </c>
      <c r="C33" s="12">
        <v>0.572</v>
      </c>
      <c r="D33" s="37">
        <f>ROUND('0211（原本）'!D33,-3)</f>
        <v>158000</v>
      </c>
      <c r="E33" s="12">
        <v>0.49</v>
      </c>
      <c r="F33" s="37">
        <f>ROUND('0211（原本）'!F33,-3)</f>
        <v>164000</v>
      </c>
      <c r="G33" s="12">
        <v>0.576</v>
      </c>
      <c r="H33" s="37">
        <f>ROUND('0211（原本）'!H33,-3)</f>
        <v>79000</v>
      </c>
      <c r="I33" s="12">
        <v>3.727</v>
      </c>
      <c r="J33" s="37">
        <v>0</v>
      </c>
      <c r="K33" s="12" t="s">
        <v>39</v>
      </c>
      <c r="L33" s="37">
        <f>ROUND('0211（原本）'!L33,-3)</f>
        <v>61000</v>
      </c>
      <c r="M33" s="12">
        <v>0.46</v>
      </c>
    </row>
    <row r="34" spans="1:13" ht="12.75">
      <c r="A34" s="9" t="s">
        <v>12</v>
      </c>
      <c r="B34" s="37">
        <f>ROUND('0211（原本）'!B34,-3)</f>
        <v>1266000</v>
      </c>
      <c r="C34" s="12">
        <v>0.325</v>
      </c>
      <c r="D34" s="37">
        <f>ROUND('0211（原本）'!D34,-3)</f>
        <v>435000</v>
      </c>
      <c r="E34" s="12">
        <v>0.345</v>
      </c>
      <c r="F34" s="37">
        <f>ROUND('0211（原本）'!F34,-3)</f>
        <v>190000</v>
      </c>
      <c r="G34" s="12">
        <v>0.291</v>
      </c>
      <c r="H34" s="37">
        <f>ROUND('0211（原本）'!H34,-3)</f>
        <v>76000</v>
      </c>
      <c r="I34" s="12">
        <v>1.008</v>
      </c>
      <c r="J34" s="37">
        <v>0</v>
      </c>
      <c r="K34" s="13" t="s">
        <v>39</v>
      </c>
      <c r="L34" s="37">
        <f>ROUND('0211（原本）'!L34,-3)</f>
        <v>83000</v>
      </c>
      <c r="M34" s="13">
        <v>0.353</v>
      </c>
    </row>
    <row r="35" spans="1:13" ht="12.75">
      <c r="A35" s="9" t="s">
        <v>13</v>
      </c>
      <c r="B35" s="37">
        <f>ROUND('0211（原本）'!B35,-3)</f>
        <v>1071000</v>
      </c>
      <c r="C35" s="12">
        <v>0.591</v>
      </c>
      <c r="D35" s="37">
        <f>ROUND('0211（原本）'!D35,-3)</f>
        <v>300000</v>
      </c>
      <c r="E35" s="12">
        <v>0.487</v>
      </c>
      <c r="F35" s="37">
        <f>ROUND('0211（原本）'!F35,-3)</f>
        <v>287000</v>
      </c>
      <c r="G35" s="12">
        <v>0.278</v>
      </c>
      <c r="H35" s="37">
        <f>ROUND('0211（原本）'!H35,-3)</f>
        <v>34000</v>
      </c>
      <c r="I35" s="12">
        <v>0.331</v>
      </c>
      <c r="J35" s="37">
        <v>0</v>
      </c>
      <c r="K35" s="13" t="s">
        <v>39</v>
      </c>
      <c r="L35" s="37">
        <f>ROUND('0211（原本）'!L35,-3)</f>
        <v>75000</v>
      </c>
      <c r="M35" s="13">
        <v>0.465</v>
      </c>
    </row>
    <row r="36" spans="1:13" ht="12.75">
      <c r="A36" s="9" t="s">
        <v>14</v>
      </c>
      <c r="B36" s="37">
        <f>ROUND('0211（原本）'!B36,-3)</f>
        <v>847000</v>
      </c>
      <c r="C36" s="12">
        <v>0.491</v>
      </c>
      <c r="D36" s="37">
        <f>ROUND('0211（原本）'!D36,-3)</f>
        <v>475000</v>
      </c>
      <c r="E36" s="12">
        <v>2.462</v>
      </c>
      <c r="F36" s="37">
        <f>ROUND('0211（原本）'!F36,-3)</f>
        <v>282000</v>
      </c>
      <c r="G36" s="12">
        <v>0.912</v>
      </c>
      <c r="H36" s="37">
        <f>ROUND('0211（原本）'!H36,-3)</f>
        <v>19000</v>
      </c>
      <c r="I36" s="13">
        <v>0.311</v>
      </c>
      <c r="J36" s="51">
        <v>0</v>
      </c>
      <c r="K36" s="13" t="s">
        <v>39</v>
      </c>
      <c r="L36" s="37">
        <f>ROUND('0211（原本）'!L36,-3)</f>
        <v>47000</v>
      </c>
      <c r="M36" s="13">
        <v>0.247</v>
      </c>
    </row>
    <row r="37" spans="1:13" ht="13.5" thickBot="1">
      <c r="A37" s="19" t="s">
        <v>15</v>
      </c>
      <c r="B37" s="37">
        <f>ROUND('0211（原本）'!B37,-3)</f>
        <v>1278000</v>
      </c>
      <c r="C37" s="21">
        <v>1.198</v>
      </c>
      <c r="D37" s="37">
        <f>ROUND('0211（原本）'!D37,-3)</f>
        <v>579000</v>
      </c>
      <c r="E37" s="21">
        <v>2.739</v>
      </c>
      <c r="F37" s="37">
        <f>ROUND('0211（原本）'!F37,-3)</f>
        <v>323000</v>
      </c>
      <c r="G37" s="21">
        <v>0.889</v>
      </c>
      <c r="H37" s="37">
        <f>ROUND('0211（原本）'!H37,-3)</f>
        <v>50000</v>
      </c>
      <c r="I37" s="23">
        <v>1.58</v>
      </c>
      <c r="J37" s="52">
        <v>0</v>
      </c>
      <c r="K37" s="23" t="s">
        <v>39</v>
      </c>
      <c r="L37" s="37">
        <f>ROUND('0211（原本）'!L37,-3)</f>
        <v>71000</v>
      </c>
      <c r="M37" s="23">
        <v>0.778</v>
      </c>
    </row>
    <row r="38" spans="1:13" ht="13.5" thickBot="1">
      <c r="A38" s="28" t="s">
        <v>19</v>
      </c>
      <c r="B38" s="40">
        <f>SUM(B32:B37)</f>
        <v>6603000</v>
      </c>
      <c r="C38" s="30">
        <v>0.566</v>
      </c>
      <c r="D38" s="40">
        <f>SUM(D32:D37)</f>
        <v>2125000</v>
      </c>
      <c r="E38" s="30">
        <f>SUM(D38/2822407)</f>
        <v>0.752903461478093</v>
      </c>
      <c r="F38" s="40">
        <f>SUM(F32:F37)</f>
        <v>1589000</v>
      </c>
      <c r="G38" s="30">
        <f>SUM(F38/3034075)</f>
        <v>0.5237181018926691</v>
      </c>
      <c r="H38" s="40">
        <f>SUM(H32:H37)</f>
        <v>357000</v>
      </c>
      <c r="I38" s="30">
        <v>0.774</v>
      </c>
      <c r="J38" s="40">
        <f>SUM(J32:J37)</f>
        <v>0</v>
      </c>
      <c r="K38" s="30" t="s">
        <v>39</v>
      </c>
      <c r="L38" s="40">
        <f>SUM(L32:L37)</f>
        <v>437000</v>
      </c>
      <c r="M38" s="31">
        <v>0.472</v>
      </c>
    </row>
    <row r="39" spans="1:13" ht="12.75" hidden="1">
      <c r="A39" s="24" t="s">
        <v>20</v>
      </c>
      <c r="B39" s="41">
        <f>SUM(B29:B37)</f>
        <v>9417000</v>
      </c>
      <c r="C39" s="26"/>
      <c r="D39" s="41">
        <f>SUM(D29:D37)</f>
        <v>2578000</v>
      </c>
      <c r="E39" s="26"/>
      <c r="F39" s="41">
        <f>SUM(F29:F37)</f>
        <v>2059000</v>
      </c>
      <c r="G39" s="26"/>
      <c r="H39" s="41">
        <f>SUM(H29:H37)</f>
        <v>489000</v>
      </c>
      <c r="I39" s="26">
        <v>0.908</v>
      </c>
      <c r="J39" s="41">
        <f>SUM(J29:J37)</f>
        <v>0</v>
      </c>
      <c r="K39" s="27" t="s">
        <v>39</v>
      </c>
      <c r="L39" s="41">
        <f>SUM(L29:L37)</f>
        <v>623000</v>
      </c>
      <c r="M39" s="26"/>
    </row>
    <row r="40" spans="1:13" ht="6" customHeight="1">
      <c r="A40" s="7"/>
      <c r="B40" s="42"/>
      <c r="C40" s="2"/>
      <c r="D40" s="42"/>
      <c r="E40" s="2"/>
      <c r="F40" s="42"/>
      <c r="G40" s="2"/>
      <c r="H40" s="48"/>
      <c r="I40" s="2"/>
      <c r="J40" s="49"/>
      <c r="K40" s="4"/>
      <c r="L40" s="48"/>
      <c r="M40" s="2"/>
    </row>
    <row r="41" spans="1:13" ht="12.75">
      <c r="A41" s="8" t="s">
        <v>30</v>
      </c>
      <c r="B41" s="39" t="s">
        <v>40</v>
      </c>
      <c r="C41" s="9" t="s">
        <v>4</v>
      </c>
      <c r="D41" s="39" t="s">
        <v>33</v>
      </c>
      <c r="E41" s="9" t="s">
        <v>4</v>
      </c>
      <c r="F41" s="39" t="s">
        <v>34</v>
      </c>
      <c r="G41" s="9" t="s">
        <v>4</v>
      </c>
      <c r="H41" s="39" t="s">
        <v>35</v>
      </c>
      <c r="I41" s="9" t="s">
        <v>4</v>
      </c>
      <c r="J41" s="39" t="s">
        <v>36</v>
      </c>
      <c r="K41" s="9" t="s">
        <v>4</v>
      </c>
      <c r="L41" s="39" t="s">
        <v>37</v>
      </c>
      <c r="M41" s="9" t="s">
        <v>4</v>
      </c>
    </row>
    <row r="42" spans="1:13" ht="12.75">
      <c r="A42" s="9" t="s">
        <v>16</v>
      </c>
      <c r="B42" s="43">
        <f aca="true" t="shared" si="0" ref="B42:B51">SUM(B3+B16+B29)</f>
        <v>78961000</v>
      </c>
      <c r="C42" s="12">
        <v>1.036</v>
      </c>
      <c r="D42" s="43">
        <f aca="true" t="shared" si="1" ref="D42:D50">SUM(D3+D16+D29)</f>
        <v>41915000</v>
      </c>
      <c r="E42" s="12">
        <v>1.075</v>
      </c>
      <c r="F42" s="43">
        <f aca="true" t="shared" si="2" ref="F42:F50">SUM(F3+F16+F29)</f>
        <v>30812000</v>
      </c>
      <c r="G42" s="12">
        <v>1.052</v>
      </c>
      <c r="H42" s="43">
        <f aca="true" t="shared" si="3" ref="H42:H50">SUM(H3+H16+H29)</f>
        <v>23147000</v>
      </c>
      <c r="I42" s="14">
        <v>1.316</v>
      </c>
      <c r="J42" s="43">
        <f aca="true" t="shared" si="4" ref="J42:J51">SUM(J3+J16+J29)</f>
        <v>12986000</v>
      </c>
      <c r="K42" s="13">
        <v>1.117</v>
      </c>
      <c r="L42" s="43">
        <f aca="true" t="shared" si="5" ref="L42:L50">SUM(L3+L16+L29)</f>
        <v>11112000</v>
      </c>
      <c r="M42" s="13">
        <v>0.933</v>
      </c>
    </row>
    <row r="43" spans="1:13" ht="12.75">
      <c r="A43" s="9" t="s">
        <v>17</v>
      </c>
      <c r="B43" s="43">
        <f t="shared" si="0"/>
        <v>85888000</v>
      </c>
      <c r="C43" s="12">
        <v>0.944</v>
      </c>
      <c r="D43" s="43">
        <f t="shared" si="1"/>
        <v>41043000</v>
      </c>
      <c r="E43" s="12">
        <v>0.938</v>
      </c>
      <c r="F43" s="43">
        <f t="shared" si="2"/>
        <v>31358000</v>
      </c>
      <c r="G43" s="12">
        <v>0.96</v>
      </c>
      <c r="H43" s="43">
        <f t="shared" si="3"/>
        <v>23597000</v>
      </c>
      <c r="I43" s="14">
        <v>1.094</v>
      </c>
      <c r="J43" s="43">
        <f t="shared" si="4"/>
        <v>15794000</v>
      </c>
      <c r="K43" s="13">
        <v>1.038</v>
      </c>
      <c r="L43" s="43">
        <f t="shared" si="5"/>
        <v>13434000</v>
      </c>
      <c r="M43" s="13">
        <v>0.9</v>
      </c>
    </row>
    <row r="44" spans="1:13" ht="12.75">
      <c r="A44" s="9" t="s">
        <v>18</v>
      </c>
      <c r="B44" s="43">
        <f t="shared" si="0"/>
        <v>102055000</v>
      </c>
      <c r="C44" s="12">
        <v>0.969</v>
      </c>
      <c r="D44" s="43">
        <f t="shared" si="1"/>
        <v>46471000</v>
      </c>
      <c r="E44" s="12">
        <v>0.938</v>
      </c>
      <c r="F44" s="43">
        <f t="shared" si="2"/>
        <v>34549000</v>
      </c>
      <c r="G44" s="12">
        <v>0.95</v>
      </c>
      <c r="H44" s="43">
        <f t="shared" si="3"/>
        <v>27401000</v>
      </c>
      <c r="I44" s="14">
        <v>0.81</v>
      </c>
      <c r="J44" s="43">
        <f t="shared" si="4"/>
        <v>16823000</v>
      </c>
      <c r="K44" s="13">
        <v>0.902</v>
      </c>
      <c r="L44" s="43">
        <f t="shared" si="5"/>
        <v>13048000</v>
      </c>
      <c r="M44" s="13">
        <v>0.869</v>
      </c>
    </row>
    <row r="45" spans="1:13" ht="12.75">
      <c r="A45" s="9" t="s">
        <v>10</v>
      </c>
      <c r="B45" s="43">
        <f t="shared" si="0"/>
        <v>77413000</v>
      </c>
      <c r="C45" s="12">
        <v>0.773</v>
      </c>
      <c r="D45" s="43">
        <f t="shared" si="1"/>
        <v>43940000</v>
      </c>
      <c r="E45" s="12">
        <v>0.805</v>
      </c>
      <c r="F45" s="43">
        <f t="shared" si="2"/>
        <v>27360000</v>
      </c>
      <c r="G45" s="13">
        <v>0.767</v>
      </c>
      <c r="H45" s="43">
        <f t="shared" si="3"/>
        <v>14003000</v>
      </c>
      <c r="I45" s="14">
        <v>0.645</v>
      </c>
      <c r="J45" s="43">
        <f t="shared" si="4"/>
        <v>9488000</v>
      </c>
      <c r="K45" s="13">
        <v>0.694</v>
      </c>
      <c r="L45" s="43">
        <f t="shared" si="5"/>
        <v>11281000</v>
      </c>
      <c r="M45" s="13">
        <v>0.758</v>
      </c>
    </row>
    <row r="46" spans="1:13" ht="12.75">
      <c r="A46" s="9" t="s">
        <v>11</v>
      </c>
      <c r="B46" s="43">
        <f t="shared" si="0"/>
        <v>91027000</v>
      </c>
      <c r="C46" s="12">
        <v>0.788</v>
      </c>
      <c r="D46" s="43">
        <f t="shared" si="1"/>
        <v>45520000</v>
      </c>
      <c r="E46" s="12">
        <v>0.769</v>
      </c>
      <c r="F46" s="43">
        <f t="shared" si="2"/>
        <v>31286000</v>
      </c>
      <c r="G46" s="12">
        <v>0.799</v>
      </c>
      <c r="H46" s="43">
        <f t="shared" si="3"/>
        <v>17376000</v>
      </c>
      <c r="I46" s="12">
        <v>0.749</v>
      </c>
      <c r="J46" s="43">
        <f t="shared" si="4"/>
        <v>7728000</v>
      </c>
      <c r="K46" s="12">
        <v>0.579</v>
      </c>
      <c r="L46" s="43">
        <f t="shared" si="5"/>
        <v>15259000</v>
      </c>
      <c r="M46" s="12">
        <v>0.829</v>
      </c>
    </row>
    <row r="47" spans="1:13" ht="12.75">
      <c r="A47" s="9" t="s">
        <v>12</v>
      </c>
      <c r="B47" s="43">
        <f t="shared" si="0"/>
        <v>90161000</v>
      </c>
      <c r="C47" s="12">
        <v>0.855</v>
      </c>
      <c r="D47" s="43">
        <f t="shared" si="1"/>
        <v>37845000</v>
      </c>
      <c r="E47" s="12">
        <v>0.647</v>
      </c>
      <c r="F47" s="43">
        <f t="shared" si="2"/>
        <v>32183000</v>
      </c>
      <c r="G47" s="12">
        <v>0.857</v>
      </c>
      <c r="H47" s="43">
        <f t="shared" si="3"/>
        <v>21896000</v>
      </c>
      <c r="I47" s="12">
        <v>0.704</v>
      </c>
      <c r="J47" s="43">
        <f t="shared" si="4"/>
        <v>9863000</v>
      </c>
      <c r="K47" s="13">
        <v>0.686</v>
      </c>
      <c r="L47" s="43">
        <f t="shared" si="5"/>
        <v>14869000</v>
      </c>
      <c r="M47" s="13">
        <v>0.859</v>
      </c>
    </row>
    <row r="48" spans="1:13" ht="12.75">
      <c r="A48" s="9" t="s">
        <v>13</v>
      </c>
      <c r="B48" s="43">
        <f t="shared" si="0"/>
        <v>116546000</v>
      </c>
      <c r="C48" s="12">
        <v>0.907</v>
      </c>
      <c r="D48" s="43">
        <f t="shared" si="1"/>
        <v>58450000</v>
      </c>
      <c r="E48" s="12">
        <v>0.875</v>
      </c>
      <c r="F48" s="43">
        <f t="shared" si="2"/>
        <v>38945000</v>
      </c>
      <c r="G48" s="12">
        <v>0.878</v>
      </c>
      <c r="H48" s="43">
        <f t="shared" si="3"/>
        <v>17518000</v>
      </c>
      <c r="I48" s="12">
        <v>0.617</v>
      </c>
      <c r="J48" s="43">
        <f t="shared" si="4"/>
        <v>15335000</v>
      </c>
      <c r="K48" s="13">
        <v>0.771</v>
      </c>
      <c r="L48" s="43">
        <f t="shared" si="5"/>
        <v>14497000</v>
      </c>
      <c r="M48" s="13">
        <v>0.798</v>
      </c>
    </row>
    <row r="49" spans="1:13" ht="12.75">
      <c r="A49" s="9" t="s">
        <v>14</v>
      </c>
      <c r="B49" s="43">
        <f t="shared" si="0"/>
        <v>135921000</v>
      </c>
      <c r="C49" s="12">
        <v>0.909</v>
      </c>
      <c r="D49" s="43">
        <f t="shared" si="1"/>
        <v>57623000</v>
      </c>
      <c r="E49" s="12">
        <v>0.845</v>
      </c>
      <c r="F49" s="43">
        <f t="shared" si="2"/>
        <v>44569000</v>
      </c>
      <c r="G49" s="12">
        <v>0.884</v>
      </c>
      <c r="H49" s="43">
        <f t="shared" si="3"/>
        <v>26003000</v>
      </c>
      <c r="I49" s="13">
        <v>0.852</v>
      </c>
      <c r="J49" s="43">
        <f t="shared" si="4"/>
        <v>23655000</v>
      </c>
      <c r="K49" s="13">
        <v>0.815</v>
      </c>
      <c r="L49" s="43">
        <f t="shared" si="5"/>
        <v>15382000</v>
      </c>
      <c r="M49" s="13">
        <v>0.88</v>
      </c>
    </row>
    <row r="50" spans="1:13" ht="13.5" thickBot="1">
      <c r="A50" s="19" t="s">
        <v>15</v>
      </c>
      <c r="B50" s="44">
        <f t="shared" si="0"/>
        <v>106539000</v>
      </c>
      <c r="C50" s="21">
        <f>SUM(B50/117084000)</f>
        <v>0.9099364558778313</v>
      </c>
      <c r="D50" s="44">
        <f t="shared" si="1"/>
        <v>52151000</v>
      </c>
      <c r="E50" s="21">
        <v>0.863</v>
      </c>
      <c r="F50" s="44">
        <f t="shared" si="2"/>
        <v>38974000</v>
      </c>
      <c r="G50" s="21">
        <f>SUM(F50/44870245)</f>
        <v>0.8685934297884935</v>
      </c>
      <c r="H50" s="44">
        <f t="shared" si="3"/>
        <v>37844000</v>
      </c>
      <c r="I50" s="23">
        <v>1.258</v>
      </c>
      <c r="J50" s="44">
        <f t="shared" si="4"/>
        <v>23016000</v>
      </c>
      <c r="K50" s="23">
        <v>0.885</v>
      </c>
      <c r="L50" s="44">
        <f t="shared" si="5"/>
        <v>15627000</v>
      </c>
      <c r="M50" s="23">
        <f>SUM(L50/17235990)</f>
        <v>0.9066494004695987</v>
      </c>
    </row>
    <row r="51" spans="1:13" ht="13.5" thickBot="1">
      <c r="A51" s="28" t="s">
        <v>19</v>
      </c>
      <c r="B51" s="40">
        <f t="shared" si="0"/>
        <v>617607000</v>
      </c>
      <c r="C51" s="30">
        <f>SUM(B51/747008192)</f>
        <v>0.8267740656852127</v>
      </c>
      <c r="D51" s="40">
        <f>SUM(D45:D50)</f>
        <v>295529000</v>
      </c>
      <c r="E51" s="30">
        <f>SUM(D51/367715222)</f>
        <v>0.8036898728114117</v>
      </c>
      <c r="F51" s="40">
        <f>SUM(F45:F50)</f>
        <v>213317000</v>
      </c>
      <c r="G51" s="30">
        <f>SUM(F51/252098239)</f>
        <v>0.846166164611725</v>
      </c>
      <c r="H51" s="40">
        <f>SUM(H45:H50)</f>
        <v>134640000</v>
      </c>
      <c r="I51" s="30">
        <v>0.816</v>
      </c>
      <c r="J51" s="40">
        <f t="shared" si="4"/>
        <v>89084000</v>
      </c>
      <c r="K51" s="30">
        <f>SUM(J51/116316735)</f>
        <v>0.7658743172252901</v>
      </c>
      <c r="L51" s="40">
        <f>SUM(L45:L50)</f>
        <v>86915000</v>
      </c>
      <c r="M51" s="31">
        <f>SUM(L51/103477064)</f>
        <v>0.8399445890733815</v>
      </c>
    </row>
    <row r="52" spans="1:13" ht="12.75" hidden="1">
      <c r="A52" s="24" t="s">
        <v>20</v>
      </c>
      <c r="B52" s="41">
        <f>SUM(B42:B50)</f>
        <v>884511000</v>
      </c>
      <c r="C52" s="26"/>
      <c r="D52" s="41">
        <f>SUM(D42:D50)</f>
        <v>424958000</v>
      </c>
      <c r="E52" s="26">
        <v>0.85</v>
      </c>
      <c r="F52" s="41">
        <f>SUM(F42:F50)</f>
        <v>310036000</v>
      </c>
      <c r="G52" s="26"/>
      <c r="H52" s="41">
        <f>SUM(H42:H50)</f>
        <v>208785000</v>
      </c>
      <c r="I52" s="26">
        <v>0.877</v>
      </c>
      <c r="J52" s="41">
        <f>SUM(J42:J50)</f>
        <v>134688000</v>
      </c>
      <c r="K52" s="27"/>
      <c r="L52" s="41">
        <f>SUM(L42:L50)</f>
        <v>124509000</v>
      </c>
      <c r="M52" s="26"/>
    </row>
    <row r="53" spans="1:12" s="34" customFormat="1" ht="12" customHeight="1">
      <c r="A53" s="32" t="s">
        <v>9</v>
      </c>
      <c r="B53" s="45"/>
      <c r="C53" s="33"/>
      <c r="D53" s="45"/>
      <c r="E53" s="33"/>
      <c r="F53" s="45"/>
      <c r="G53" s="33"/>
      <c r="H53" s="45"/>
      <c r="I53" s="33"/>
      <c r="J53" s="45"/>
      <c r="K53" s="33"/>
      <c r="L53" s="45"/>
    </row>
    <row r="54" spans="1:12" s="34" customFormat="1" ht="12" customHeight="1">
      <c r="A54" s="32" t="s">
        <v>0</v>
      </c>
      <c r="B54" s="46"/>
      <c r="D54" s="46"/>
      <c r="F54" s="46"/>
      <c r="H54" s="46"/>
      <c r="J54" s="46"/>
      <c r="L54" s="46"/>
    </row>
    <row r="55" spans="1:12" s="34" customFormat="1" ht="12" customHeight="1">
      <c r="A55" s="32" t="s">
        <v>1</v>
      </c>
      <c r="B55" s="46"/>
      <c r="D55" s="46"/>
      <c r="F55" s="46"/>
      <c r="H55" s="46"/>
      <c r="J55" s="46"/>
      <c r="L55" s="46"/>
    </row>
  </sheetData>
  <sheetProtection sheet="1" objects="1" scenarios="1"/>
  <printOptions/>
  <pageMargins left="0.47" right="0.41" top="0.984251968503937" bottom="0.984251968503937" header="0.51" footer="0.5118110236220472"/>
  <pageSetup orientation="portrait" paperSize="9"/>
</worksheet>
</file>

<file path=xl/worksheets/sheet2.xml><?xml version="1.0" encoding="utf-8"?>
<worksheet xmlns="http://schemas.openxmlformats.org/spreadsheetml/2006/main" xmlns:r="http://schemas.openxmlformats.org/officeDocument/2006/relationships">
  <dimension ref="A1:M56"/>
  <sheetViews>
    <sheetView workbookViewId="0" topLeftCell="A1">
      <selection activeCell="E18" sqref="E18"/>
    </sheetView>
  </sheetViews>
  <sheetFormatPr defaultColWidth="11.19921875" defaultRowHeight="15"/>
  <cols>
    <col min="1" max="1" width="7.3984375" style="6" customWidth="1"/>
    <col min="2" max="2" width="9.69921875" style="6" customWidth="1"/>
    <col min="3" max="3" width="5.5" style="6" customWidth="1"/>
    <col min="4" max="4" width="8.59765625" style="6" customWidth="1"/>
    <col min="5" max="5" width="5.5" style="6" customWidth="1"/>
    <col min="6" max="6" width="8.59765625" style="6" customWidth="1"/>
    <col min="7" max="7" width="5.5" style="6" customWidth="1"/>
    <col min="8" max="8" width="8.59765625" style="6" customWidth="1"/>
    <col min="9" max="9" width="5.5" style="6" customWidth="1"/>
    <col min="10" max="10" width="8.59765625" style="6" bestFit="1" customWidth="1"/>
    <col min="11" max="11" width="5.5" style="6" bestFit="1" customWidth="1"/>
    <col min="12" max="12" width="8.59765625" style="6" customWidth="1"/>
    <col min="13" max="13" width="5.5" style="6" customWidth="1"/>
    <col min="14" max="14" width="8.8984375" style="6" customWidth="1"/>
    <col min="15" max="15" width="6.59765625" style="6" customWidth="1"/>
    <col min="16" max="16384" width="10.59765625" style="6" customWidth="1"/>
  </cols>
  <sheetData>
    <row r="1" spans="1:13" ht="18" customHeight="1">
      <c r="A1" s="18" t="s">
        <v>32</v>
      </c>
      <c r="B1" s="5"/>
      <c r="C1" s="5"/>
      <c r="D1" s="5"/>
      <c r="E1" s="5"/>
      <c r="F1" s="5"/>
      <c r="G1" s="5"/>
      <c r="H1" s="5"/>
      <c r="I1" s="5"/>
      <c r="J1" s="5"/>
      <c r="K1" s="5"/>
      <c r="L1" s="5"/>
      <c r="M1" s="17" t="s">
        <v>31</v>
      </c>
    </row>
    <row r="2" spans="1:13" ht="12.75">
      <c r="A2" s="8" t="s">
        <v>21</v>
      </c>
      <c r="B2" s="9" t="s">
        <v>23</v>
      </c>
      <c r="C2" s="9" t="s">
        <v>4</v>
      </c>
      <c r="D2" s="9" t="s">
        <v>5</v>
      </c>
      <c r="E2" s="9" t="s">
        <v>4</v>
      </c>
      <c r="F2" s="9" t="s">
        <v>6</v>
      </c>
      <c r="G2" s="9" t="s">
        <v>4</v>
      </c>
      <c r="H2" s="9" t="s">
        <v>7</v>
      </c>
      <c r="I2" s="9" t="s">
        <v>4</v>
      </c>
      <c r="J2" s="9" t="s">
        <v>24</v>
      </c>
      <c r="K2" s="9" t="s">
        <v>4</v>
      </c>
      <c r="L2" s="9" t="s">
        <v>8</v>
      </c>
      <c r="M2" s="9" t="s">
        <v>4</v>
      </c>
    </row>
    <row r="3" spans="1:13" ht="12.75">
      <c r="A3" s="9" t="s">
        <v>16</v>
      </c>
      <c r="B3" s="11">
        <v>23295015</v>
      </c>
      <c r="C3" s="12">
        <v>1.266</v>
      </c>
      <c r="D3" s="11">
        <v>17099566</v>
      </c>
      <c r="E3" s="12">
        <v>1.483</v>
      </c>
      <c r="F3" s="11">
        <v>10180858</v>
      </c>
      <c r="G3" s="12">
        <v>1.488</v>
      </c>
      <c r="H3" s="11">
        <v>15703963</v>
      </c>
      <c r="I3" s="12">
        <v>1.446</v>
      </c>
      <c r="J3" s="11">
        <v>12529941</v>
      </c>
      <c r="K3" s="13">
        <v>1.111</v>
      </c>
      <c r="L3" s="11">
        <v>3069848</v>
      </c>
      <c r="M3" s="13">
        <v>1.074</v>
      </c>
    </row>
    <row r="4" spans="1:13" ht="12.75">
      <c r="A4" s="9" t="s">
        <v>17</v>
      </c>
      <c r="B4" s="11">
        <v>26864707</v>
      </c>
      <c r="C4" s="12">
        <v>1.136</v>
      </c>
      <c r="D4" s="11">
        <v>13122109</v>
      </c>
      <c r="E4" s="12">
        <v>1.162</v>
      </c>
      <c r="F4" s="11">
        <v>10119102</v>
      </c>
      <c r="G4" s="12">
        <v>1.216</v>
      </c>
      <c r="H4" s="11">
        <v>15254274</v>
      </c>
      <c r="I4" s="14">
        <v>1.11</v>
      </c>
      <c r="J4" s="11">
        <v>15127470</v>
      </c>
      <c r="K4" s="13">
        <v>1.027</v>
      </c>
      <c r="L4" s="11">
        <v>4221551</v>
      </c>
      <c r="M4" s="13">
        <v>1.009</v>
      </c>
    </row>
    <row r="5" spans="1:13" ht="12.75">
      <c r="A5" s="9" t="s">
        <v>18</v>
      </c>
      <c r="B5" s="11">
        <v>28033124</v>
      </c>
      <c r="C5" s="12">
        <v>0.964</v>
      </c>
      <c r="D5" s="11">
        <v>13587970</v>
      </c>
      <c r="E5" s="12">
        <v>0.983</v>
      </c>
      <c r="F5" s="11">
        <v>9253695</v>
      </c>
      <c r="G5" s="12">
        <v>0.985</v>
      </c>
      <c r="H5" s="11">
        <v>12855354</v>
      </c>
      <c r="I5" s="14">
        <v>0.665</v>
      </c>
      <c r="J5" s="11">
        <v>15981260</v>
      </c>
      <c r="K5" s="13">
        <v>0.888</v>
      </c>
      <c r="L5" s="11">
        <v>3757606</v>
      </c>
      <c r="M5" s="13">
        <v>0.823</v>
      </c>
    </row>
    <row r="6" spans="1:13" ht="12.75">
      <c r="A6" s="9" t="s">
        <v>10</v>
      </c>
      <c r="B6" s="15">
        <v>15475184</v>
      </c>
      <c r="C6" s="12">
        <v>0.501</v>
      </c>
      <c r="D6" s="15">
        <v>9961672</v>
      </c>
      <c r="E6" s="12">
        <v>0.612</v>
      </c>
      <c r="F6" s="15">
        <v>5376537</v>
      </c>
      <c r="G6" s="13">
        <v>0.558</v>
      </c>
      <c r="H6" s="15">
        <v>6961186</v>
      </c>
      <c r="I6" s="14">
        <v>0.455</v>
      </c>
      <c r="J6" s="15">
        <v>9021742</v>
      </c>
      <c r="K6" s="13">
        <v>0.679</v>
      </c>
      <c r="L6" s="15">
        <v>1930842</v>
      </c>
      <c r="M6" s="13">
        <v>0.484</v>
      </c>
    </row>
    <row r="7" spans="1:13" ht="12.75">
      <c r="A7" s="9" t="s">
        <v>11</v>
      </c>
      <c r="B7" s="11">
        <v>12607493</v>
      </c>
      <c r="C7" s="12">
        <v>0.369</v>
      </c>
      <c r="D7" s="11">
        <v>7008544</v>
      </c>
      <c r="E7" s="12">
        <v>0.369</v>
      </c>
      <c r="F7" s="11">
        <v>4855841</v>
      </c>
      <c r="G7" s="12">
        <v>0.438</v>
      </c>
      <c r="H7" s="11">
        <v>8277646</v>
      </c>
      <c r="I7" s="12">
        <v>0.462</v>
      </c>
      <c r="J7" s="11">
        <v>7157173</v>
      </c>
      <c r="K7" s="12">
        <v>0.556</v>
      </c>
      <c r="L7" s="11">
        <v>1854841</v>
      </c>
      <c r="M7" s="12">
        <v>0.422</v>
      </c>
    </row>
    <row r="8" spans="1:13" ht="12.75">
      <c r="A8" s="9" t="s">
        <v>12</v>
      </c>
      <c r="B8" s="11">
        <v>16429781</v>
      </c>
      <c r="C8" s="14">
        <v>0.497</v>
      </c>
      <c r="D8" s="11">
        <v>2477363</v>
      </c>
      <c r="E8" s="12">
        <v>0.122</v>
      </c>
      <c r="F8" s="11">
        <v>5849657</v>
      </c>
      <c r="G8" s="12">
        <v>0.478</v>
      </c>
      <c r="H8" s="11">
        <v>8691757</v>
      </c>
      <c r="I8" s="12">
        <v>0.397</v>
      </c>
      <c r="J8" s="11">
        <v>9227300</v>
      </c>
      <c r="K8" s="13">
        <v>0.663</v>
      </c>
      <c r="L8" s="11">
        <v>2231997</v>
      </c>
      <c r="M8" s="13">
        <v>0.451</v>
      </c>
    </row>
    <row r="9" spans="1:13" ht="12.75">
      <c r="A9" s="9" t="s">
        <v>13</v>
      </c>
      <c r="B9" s="11">
        <v>21262041</v>
      </c>
      <c r="C9" s="12">
        <v>0.562</v>
      </c>
      <c r="D9" s="11">
        <v>9085763</v>
      </c>
      <c r="E9" s="12">
        <v>0.527</v>
      </c>
      <c r="F9" s="11">
        <v>8757563</v>
      </c>
      <c r="G9" s="12">
        <v>0.622</v>
      </c>
      <c r="H9" s="11">
        <v>10469567</v>
      </c>
      <c r="I9" s="12">
        <v>0.51</v>
      </c>
      <c r="J9" s="11">
        <v>14400315</v>
      </c>
      <c r="K9" s="13">
        <v>0.747</v>
      </c>
      <c r="L9" s="11">
        <v>2545445</v>
      </c>
      <c r="M9" s="13">
        <v>0.45</v>
      </c>
    </row>
    <row r="10" spans="1:13" ht="12.75">
      <c r="A10" s="9" t="s">
        <v>14</v>
      </c>
      <c r="B10" s="16">
        <v>34067056</v>
      </c>
      <c r="C10" s="12">
        <v>0.686</v>
      </c>
      <c r="D10" s="16">
        <v>14883267</v>
      </c>
      <c r="E10" s="12">
        <v>0.626</v>
      </c>
      <c r="F10" s="16">
        <v>11860820</v>
      </c>
      <c r="G10" s="12">
        <v>0.618</v>
      </c>
      <c r="H10" s="16">
        <v>14443549</v>
      </c>
      <c r="I10" s="13">
        <v>0.761</v>
      </c>
      <c r="J10" s="16">
        <v>22363466</v>
      </c>
      <c r="K10" s="13">
        <v>0.797</v>
      </c>
      <c r="L10" s="16">
        <v>3720492</v>
      </c>
      <c r="M10" s="13">
        <v>0.597</v>
      </c>
    </row>
    <row r="11" spans="1:13" ht="13.5" thickBot="1">
      <c r="A11" s="19" t="s">
        <v>15</v>
      </c>
      <c r="B11" s="20">
        <v>30423000</v>
      </c>
      <c r="C11" s="21">
        <v>0.695</v>
      </c>
      <c r="D11" s="20">
        <v>16700308</v>
      </c>
      <c r="E11" s="21">
        <v>0.73</v>
      </c>
      <c r="F11" s="20">
        <v>11595142</v>
      </c>
      <c r="G11" s="21">
        <v>0.718</v>
      </c>
      <c r="H11" s="22">
        <v>23181764</v>
      </c>
      <c r="I11" s="23">
        <v>1.322</v>
      </c>
      <c r="J11" s="20">
        <v>21942000</v>
      </c>
      <c r="K11" s="23">
        <v>0.867</v>
      </c>
      <c r="L11" s="20">
        <v>4854181</v>
      </c>
      <c r="M11" s="23">
        <v>0.796</v>
      </c>
    </row>
    <row r="12" spans="1:13" ht="13.5" thickBot="1">
      <c r="A12" s="28" t="s">
        <v>19</v>
      </c>
      <c r="B12" s="29">
        <v>130296000</v>
      </c>
      <c r="C12" s="30">
        <v>0.568</v>
      </c>
      <c r="D12" s="29">
        <f>SUM(D6:D11)</f>
        <v>60116917</v>
      </c>
      <c r="E12" s="30">
        <f>SUM(D12/119412624)</f>
        <v>0.5034385392954769</v>
      </c>
      <c r="F12" s="29">
        <f>SUM(F6:F11)</f>
        <v>48295560</v>
      </c>
      <c r="G12" s="30">
        <f>SUM(F12/82362774)</f>
        <v>0.5863760732488199</v>
      </c>
      <c r="H12" s="29">
        <f>SUM(H6:H11)</f>
        <v>72025469</v>
      </c>
      <c r="I12" s="30">
        <v>0.642</v>
      </c>
      <c r="J12" s="29">
        <v>84111000</v>
      </c>
      <c r="K12" s="30">
        <f>SUM(J12/112716688)</f>
        <v>0.7462160350204754</v>
      </c>
      <c r="L12" s="29">
        <f>SUM(L6:L11)</f>
        <v>17137798</v>
      </c>
      <c r="M12" s="31">
        <v>0.547</v>
      </c>
    </row>
    <row r="13" spans="1:13" ht="12.75" hidden="1">
      <c r="A13" s="24" t="s">
        <v>20</v>
      </c>
      <c r="B13" s="25">
        <f>SUM(B3:B11)</f>
        <v>208457401</v>
      </c>
      <c r="C13" s="26"/>
      <c r="D13" s="25">
        <f>SUM(D3:D11)</f>
        <v>103926562</v>
      </c>
      <c r="E13" s="26"/>
      <c r="F13" s="25">
        <f>SUM(F3:F11)</f>
        <v>77849215</v>
      </c>
      <c r="G13" s="26"/>
      <c r="H13" s="25">
        <f>SUM(H3:H11)</f>
        <v>115839060</v>
      </c>
      <c r="I13" s="26">
        <v>0.742</v>
      </c>
      <c r="J13" s="25">
        <f>SUM(J3:J11)</f>
        <v>127750667</v>
      </c>
      <c r="K13" s="27"/>
      <c r="L13" s="25">
        <f>SUM(L3:L11)</f>
        <v>28186803</v>
      </c>
      <c r="M13" s="26"/>
    </row>
    <row r="14" spans="1:13" ht="6" customHeight="1">
      <c r="A14" s="7"/>
      <c r="B14" s="1"/>
      <c r="C14" s="2"/>
      <c r="D14" s="1"/>
      <c r="E14" s="2"/>
      <c r="F14" s="1"/>
      <c r="G14" s="2"/>
      <c r="H14" s="3"/>
      <c r="I14" s="2"/>
      <c r="J14" s="4"/>
      <c r="K14" s="4"/>
      <c r="L14" s="3"/>
      <c r="M14" s="2"/>
    </row>
    <row r="15" spans="1:13" ht="12.75">
      <c r="A15" s="8" t="s">
        <v>3</v>
      </c>
      <c r="B15" s="9" t="s">
        <v>25</v>
      </c>
      <c r="C15" s="9" t="s">
        <v>4</v>
      </c>
      <c r="D15" s="9" t="s">
        <v>5</v>
      </c>
      <c r="E15" s="9" t="s">
        <v>4</v>
      </c>
      <c r="F15" s="9" t="s">
        <v>6</v>
      </c>
      <c r="G15" s="9" t="s">
        <v>4</v>
      </c>
      <c r="H15" s="9" t="s">
        <v>7</v>
      </c>
      <c r="I15" s="9" t="s">
        <v>4</v>
      </c>
      <c r="J15" s="9" t="s">
        <v>24</v>
      </c>
      <c r="K15" s="9" t="s">
        <v>4</v>
      </c>
      <c r="L15" s="9" t="s">
        <v>8</v>
      </c>
      <c r="M15" s="9" t="s">
        <v>4</v>
      </c>
    </row>
    <row r="16" spans="1:13" ht="12.75">
      <c r="A16" s="9" t="s">
        <v>16</v>
      </c>
      <c r="B16" s="11">
        <v>54420862</v>
      </c>
      <c r="C16" s="12">
        <v>0.95</v>
      </c>
      <c r="D16" s="11">
        <v>24719287</v>
      </c>
      <c r="E16" s="12">
        <v>0.904</v>
      </c>
      <c r="F16" s="11">
        <v>20524690</v>
      </c>
      <c r="G16" s="12">
        <v>0.919</v>
      </c>
      <c r="H16" s="11">
        <v>7431213</v>
      </c>
      <c r="I16" s="14">
        <v>1.107</v>
      </c>
      <c r="J16" s="11">
        <v>456013</v>
      </c>
      <c r="K16" s="13">
        <v>1.311</v>
      </c>
      <c r="L16" s="11">
        <v>7977606</v>
      </c>
      <c r="M16" s="13">
        <v>0.884</v>
      </c>
    </row>
    <row r="17" spans="1:13" ht="12.75">
      <c r="A17" s="9" t="s">
        <v>17</v>
      </c>
      <c r="B17" s="11">
        <v>58442397</v>
      </c>
      <c r="C17" s="12">
        <v>0.875</v>
      </c>
      <c r="D17" s="11">
        <v>27774397</v>
      </c>
      <c r="E17" s="12">
        <v>0.861</v>
      </c>
      <c r="F17" s="11">
        <v>21074697</v>
      </c>
      <c r="G17" s="12">
        <v>0.87</v>
      </c>
      <c r="H17" s="11">
        <v>8320714</v>
      </c>
      <c r="I17" s="14">
        <v>1.066</v>
      </c>
      <c r="J17" s="11">
        <v>666989</v>
      </c>
      <c r="K17" s="13">
        <v>1.368</v>
      </c>
      <c r="L17" s="11">
        <v>9174186</v>
      </c>
      <c r="M17" s="13">
        <v>0.857</v>
      </c>
    </row>
    <row r="18" spans="1:13" ht="12.75">
      <c r="A18" s="9" t="s">
        <v>18</v>
      </c>
      <c r="B18" s="11">
        <v>73034488</v>
      </c>
      <c r="C18" s="12">
        <v>0.972</v>
      </c>
      <c r="D18" s="11">
        <v>32672692</v>
      </c>
      <c r="E18" s="12">
        <v>0.918</v>
      </c>
      <c r="F18" s="11">
        <v>25095421</v>
      </c>
      <c r="G18" s="12">
        <v>0.938</v>
      </c>
      <c r="H18" s="11">
        <v>14448037</v>
      </c>
      <c r="I18" s="14">
        <v>0.999</v>
      </c>
      <c r="J18" s="11">
        <v>842117</v>
      </c>
      <c r="K18" s="13">
        <v>1.305</v>
      </c>
      <c r="L18" s="11">
        <v>9206256</v>
      </c>
      <c r="M18" s="13">
        <v>0.889</v>
      </c>
    </row>
    <row r="19" spans="1:13" ht="12.75">
      <c r="A19" s="9" t="s">
        <v>10</v>
      </c>
      <c r="B19" s="15">
        <v>60847126</v>
      </c>
      <c r="C19" s="12">
        <v>0.895</v>
      </c>
      <c r="D19" s="15">
        <v>33800229</v>
      </c>
      <c r="E19" s="12">
        <v>0.887</v>
      </c>
      <c r="F19" s="15">
        <v>21640078</v>
      </c>
      <c r="G19" s="13">
        <v>0.843</v>
      </c>
      <c r="H19" s="15">
        <v>6942508</v>
      </c>
      <c r="I19" s="14">
        <v>1.114</v>
      </c>
      <c r="J19" s="15">
        <v>465894</v>
      </c>
      <c r="K19" s="13">
        <v>1.203</v>
      </c>
      <c r="L19" s="15">
        <v>9249816</v>
      </c>
      <c r="M19" s="13">
        <v>0.858</v>
      </c>
    </row>
    <row r="20" spans="1:13" ht="12.75">
      <c r="A20" s="9" t="s">
        <v>11</v>
      </c>
      <c r="B20" s="11">
        <v>77369942</v>
      </c>
      <c r="C20" s="12">
        <v>0.972</v>
      </c>
      <c r="D20" s="11">
        <v>38352655</v>
      </c>
      <c r="E20" s="12">
        <v>0.961</v>
      </c>
      <c r="F20" s="11">
        <v>26266216</v>
      </c>
      <c r="G20" s="12">
        <v>0.945</v>
      </c>
      <c r="H20" s="11">
        <v>9019063</v>
      </c>
      <c r="I20" s="12">
        <v>1.715</v>
      </c>
      <c r="J20" s="11">
        <v>570754</v>
      </c>
      <c r="K20" s="12">
        <v>1.232</v>
      </c>
      <c r="L20" s="11">
        <v>13342547</v>
      </c>
      <c r="M20" s="12">
        <v>0.961</v>
      </c>
    </row>
    <row r="21" spans="1:13" ht="12.75">
      <c r="A21" s="9" t="s">
        <v>12</v>
      </c>
      <c r="B21" s="11">
        <v>72464555</v>
      </c>
      <c r="C21" s="12">
        <v>1.057</v>
      </c>
      <c r="D21" s="11">
        <v>34933046</v>
      </c>
      <c r="E21" s="12">
        <v>0.944</v>
      </c>
      <c r="F21" s="11">
        <v>26142988</v>
      </c>
      <c r="G21" s="12">
        <v>1.06</v>
      </c>
      <c r="H21" s="11">
        <v>13128035</v>
      </c>
      <c r="I21" s="12">
        <v>1.441</v>
      </c>
      <c r="J21" s="11">
        <v>635839</v>
      </c>
      <c r="K21" s="13">
        <v>1.386</v>
      </c>
      <c r="L21" s="11">
        <v>12554361</v>
      </c>
      <c r="M21" s="13">
        <v>1.034</v>
      </c>
    </row>
    <row r="22" spans="1:13" ht="12.75">
      <c r="A22" s="9" t="s">
        <v>13</v>
      </c>
      <c r="B22" s="11">
        <v>94212617</v>
      </c>
      <c r="C22" s="12">
        <v>1.061</v>
      </c>
      <c r="D22" s="11">
        <v>49064416</v>
      </c>
      <c r="E22" s="12">
        <v>1.003</v>
      </c>
      <c r="F22" s="11">
        <v>29899837</v>
      </c>
      <c r="G22" s="12">
        <v>1.022</v>
      </c>
      <c r="H22" s="11">
        <v>7014382</v>
      </c>
      <c r="I22" s="12">
        <v>0.903</v>
      </c>
      <c r="J22" s="11">
        <v>935218</v>
      </c>
      <c r="K22" s="13">
        <v>1.56</v>
      </c>
      <c r="L22" s="11">
        <v>11876730</v>
      </c>
      <c r="M22" s="13">
        <v>0.962</v>
      </c>
    </row>
    <row r="23" spans="1:13" ht="12.75">
      <c r="A23" s="9" t="s">
        <v>14</v>
      </c>
      <c r="B23" s="16">
        <v>101006736</v>
      </c>
      <c r="C23" s="12">
        <v>1.029</v>
      </c>
      <c r="D23" s="16">
        <v>42265421</v>
      </c>
      <c r="E23" s="12">
        <v>0.956</v>
      </c>
      <c r="F23" s="16">
        <v>32426337</v>
      </c>
      <c r="G23" s="12">
        <v>1.048</v>
      </c>
      <c r="H23" s="16">
        <v>11540149</v>
      </c>
      <c r="I23" s="13">
        <v>1.005</v>
      </c>
      <c r="J23" s="16">
        <v>1291925</v>
      </c>
      <c r="K23" s="13">
        <v>1.347</v>
      </c>
      <c r="L23" s="16">
        <v>11615210</v>
      </c>
      <c r="M23" s="13">
        <v>1.051</v>
      </c>
    </row>
    <row r="24" spans="1:13" ht="13.5" thickBot="1">
      <c r="A24" s="19" t="s">
        <v>15</v>
      </c>
      <c r="B24" s="20">
        <v>74838000</v>
      </c>
      <c r="C24" s="21">
        <v>1.038</v>
      </c>
      <c r="D24" s="20">
        <v>34871679</v>
      </c>
      <c r="E24" s="21">
        <v>0.934</v>
      </c>
      <c r="F24" s="20">
        <v>27056320</v>
      </c>
      <c r="G24" s="21">
        <v>0.954</v>
      </c>
      <c r="H24" s="20">
        <v>14611978</v>
      </c>
      <c r="I24" s="23">
        <v>1.168</v>
      </c>
      <c r="J24" s="20">
        <v>1074000</v>
      </c>
      <c r="K24" s="23">
        <v>1.468</v>
      </c>
      <c r="L24" s="20">
        <v>10701813</v>
      </c>
      <c r="M24" s="23">
        <v>0.969</v>
      </c>
    </row>
    <row r="25" spans="1:13" ht="13.5" thickBot="1">
      <c r="A25" s="28" t="s">
        <v>19</v>
      </c>
      <c r="B25" s="29">
        <v>484427000</v>
      </c>
      <c r="C25" s="30">
        <v>1.019</v>
      </c>
      <c r="D25" s="29">
        <f>SUM(D19:D24)</f>
        <v>233287446</v>
      </c>
      <c r="E25" s="30">
        <f>SUM(D25/245480191)</f>
        <v>0.9503310432082889</v>
      </c>
      <c r="F25" s="29">
        <f>SUM(F19:F24)</f>
        <v>163431776</v>
      </c>
      <c r="G25" s="30">
        <f>SUM(F25/166701390)</f>
        <v>0.9803864022969454</v>
      </c>
      <c r="H25" s="29">
        <f>SUM(H19:H24)</f>
        <v>62256115</v>
      </c>
      <c r="I25" s="30">
        <v>1.189</v>
      </c>
      <c r="J25" s="29">
        <v>4973000</v>
      </c>
      <c r="K25" s="30">
        <f>SUM(J25/3600047)</f>
        <v>1.3813708543249574</v>
      </c>
      <c r="L25" s="29">
        <f>SUM(L19:L24)</f>
        <v>69340477</v>
      </c>
      <c r="M25" s="31">
        <v>0.973</v>
      </c>
    </row>
    <row r="26" spans="1:13" ht="12.75" hidden="1">
      <c r="A26" s="24" t="s">
        <v>20</v>
      </c>
      <c r="B26" s="25">
        <f>SUM(B16:B24)</f>
        <v>666636723</v>
      </c>
      <c r="C26" s="26"/>
      <c r="D26" s="25">
        <f>SUM(D16:D24)</f>
        <v>318453822</v>
      </c>
      <c r="E26" s="26"/>
      <c r="F26" s="25">
        <f>SUM(F16:F24)</f>
        <v>230126584</v>
      </c>
      <c r="G26" s="26"/>
      <c r="H26" s="25">
        <f>SUM(H16:H24)</f>
        <v>92456079</v>
      </c>
      <c r="I26" s="26">
        <v>1.137</v>
      </c>
      <c r="J26" s="25">
        <f>SUM(J16:J24)</f>
        <v>6938749</v>
      </c>
      <c r="K26" s="27"/>
      <c r="L26" s="25">
        <f>SUM(L16:L24)</f>
        <v>95698525</v>
      </c>
      <c r="M26" s="26"/>
    </row>
    <row r="27" spans="1:13" ht="6" customHeight="1">
      <c r="A27" s="7"/>
      <c r="B27" s="1"/>
      <c r="C27" s="2"/>
      <c r="D27" s="1"/>
      <c r="E27" s="2"/>
      <c r="F27" s="1"/>
      <c r="G27" s="2"/>
      <c r="H27" s="3"/>
      <c r="I27" s="2"/>
      <c r="J27" s="4"/>
      <c r="K27" s="4"/>
      <c r="L27" s="3"/>
      <c r="M27" s="2"/>
    </row>
    <row r="28" spans="1:13" ht="12.75">
      <c r="A28" s="8" t="s">
        <v>22</v>
      </c>
      <c r="B28" s="9" t="s">
        <v>26</v>
      </c>
      <c r="C28" s="9" t="s">
        <v>4</v>
      </c>
      <c r="D28" s="9" t="s">
        <v>5</v>
      </c>
      <c r="E28" s="9" t="s">
        <v>4</v>
      </c>
      <c r="F28" s="9" t="s">
        <v>6</v>
      </c>
      <c r="G28" s="9" t="s">
        <v>4</v>
      </c>
      <c r="H28" s="9" t="s">
        <v>7</v>
      </c>
      <c r="I28" s="9" t="s">
        <v>4</v>
      </c>
      <c r="J28" s="9" t="s">
        <v>24</v>
      </c>
      <c r="K28" s="9" t="s">
        <v>4</v>
      </c>
      <c r="L28" s="9" t="s">
        <v>8</v>
      </c>
      <c r="M28" s="9" t="s">
        <v>4</v>
      </c>
    </row>
    <row r="29" spans="1:13" ht="12.75">
      <c r="A29" s="9" t="s">
        <v>16</v>
      </c>
      <c r="B29" s="11">
        <v>1245092</v>
      </c>
      <c r="C29" s="12">
        <v>2.513</v>
      </c>
      <c r="D29" s="11">
        <v>95552</v>
      </c>
      <c r="E29" s="12">
        <v>0.781</v>
      </c>
      <c r="F29" s="11">
        <v>106037</v>
      </c>
      <c r="G29" s="12">
        <v>0.982</v>
      </c>
      <c r="H29" s="11">
        <v>12019</v>
      </c>
      <c r="I29" s="14">
        <v>0.47</v>
      </c>
      <c r="J29" s="11">
        <v>0</v>
      </c>
      <c r="K29" s="13" t="s">
        <v>28</v>
      </c>
      <c r="L29" s="11">
        <v>63770</v>
      </c>
      <c r="M29" s="13">
        <v>2.561</v>
      </c>
    </row>
    <row r="30" spans="1:13" ht="12.75">
      <c r="A30" s="9" t="s">
        <v>17</v>
      </c>
      <c r="B30" s="11">
        <v>580861</v>
      </c>
      <c r="C30" s="12">
        <v>1.04</v>
      </c>
      <c r="D30" s="11">
        <v>146818</v>
      </c>
      <c r="E30" s="12">
        <v>0.794</v>
      </c>
      <c r="F30" s="11">
        <v>164111</v>
      </c>
      <c r="G30" s="12">
        <v>1.171</v>
      </c>
      <c r="H30" s="11">
        <v>21749</v>
      </c>
      <c r="I30" s="14">
        <v>1.864</v>
      </c>
      <c r="J30" s="11">
        <v>0</v>
      </c>
      <c r="K30" s="13" t="s">
        <v>28</v>
      </c>
      <c r="L30" s="11">
        <v>37606</v>
      </c>
      <c r="M30" s="13">
        <v>0.95</v>
      </c>
    </row>
    <row r="31" spans="1:13" ht="12.75">
      <c r="A31" s="9" t="s">
        <v>18</v>
      </c>
      <c r="B31" s="11">
        <v>988268</v>
      </c>
      <c r="C31" s="12">
        <v>0.86</v>
      </c>
      <c r="D31" s="11">
        <v>210433</v>
      </c>
      <c r="E31" s="12">
        <v>1.323</v>
      </c>
      <c r="F31" s="11">
        <v>200211</v>
      </c>
      <c r="G31" s="12">
        <v>0.898</v>
      </c>
      <c r="H31" s="11">
        <v>98225</v>
      </c>
      <c r="I31" s="14">
        <v>2.427</v>
      </c>
      <c r="J31" s="11">
        <v>0</v>
      </c>
      <c r="K31" s="13" t="s">
        <v>28</v>
      </c>
      <c r="L31" s="11">
        <v>83631</v>
      </c>
      <c r="M31" s="13">
        <v>0.92</v>
      </c>
    </row>
    <row r="32" spans="1:13" ht="12.75">
      <c r="A32" s="9" t="s">
        <v>10</v>
      </c>
      <c r="B32" s="15">
        <v>1091251</v>
      </c>
      <c r="C32" s="12">
        <v>0.824</v>
      </c>
      <c r="D32" s="15">
        <v>177969</v>
      </c>
      <c r="E32" s="12">
        <v>0.817</v>
      </c>
      <c r="F32" s="15">
        <v>343200</v>
      </c>
      <c r="G32" s="13">
        <v>0.876</v>
      </c>
      <c r="H32" s="15">
        <v>98595</v>
      </c>
      <c r="I32" s="14">
        <v>0.584</v>
      </c>
      <c r="J32" s="15">
        <v>0</v>
      </c>
      <c r="K32" s="13" t="s">
        <v>28</v>
      </c>
      <c r="L32" s="15">
        <v>100027</v>
      </c>
      <c r="M32" s="13">
        <v>0.864</v>
      </c>
    </row>
    <row r="33" spans="1:13" ht="12.75">
      <c r="A33" s="9" t="s">
        <v>11</v>
      </c>
      <c r="B33" s="11">
        <v>1049582</v>
      </c>
      <c r="C33" s="12">
        <v>0.572</v>
      </c>
      <c r="D33" s="11">
        <v>158339</v>
      </c>
      <c r="E33" s="12">
        <v>0.49</v>
      </c>
      <c r="F33" s="11">
        <v>164326</v>
      </c>
      <c r="G33" s="12">
        <v>0.576</v>
      </c>
      <c r="H33" s="11">
        <v>78637</v>
      </c>
      <c r="I33" s="12">
        <v>3.727</v>
      </c>
      <c r="J33" s="11">
        <v>0</v>
      </c>
      <c r="K33" s="12" t="s">
        <v>28</v>
      </c>
      <c r="L33" s="11">
        <v>61132</v>
      </c>
      <c r="M33" s="12">
        <v>0.46</v>
      </c>
    </row>
    <row r="34" spans="1:13" ht="12.75">
      <c r="A34" s="9" t="s">
        <v>12</v>
      </c>
      <c r="B34" s="11">
        <v>1265832</v>
      </c>
      <c r="C34" s="12">
        <v>0.325</v>
      </c>
      <c r="D34" s="11">
        <v>434904</v>
      </c>
      <c r="E34" s="12">
        <v>0.345</v>
      </c>
      <c r="F34" s="11">
        <v>190179</v>
      </c>
      <c r="G34" s="12">
        <v>0.291</v>
      </c>
      <c r="H34" s="11">
        <v>75926</v>
      </c>
      <c r="I34" s="12">
        <v>1.008</v>
      </c>
      <c r="J34" s="11">
        <v>0</v>
      </c>
      <c r="K34" s="13" t="s">
        <v>28</v>
      </c>
      <c r="L34" s="11">
        <v>82545</v>
      </c>
      <c r="M34" s="13">
        <v>0.353</v>
      </c>
    </row>
    <row r="35" spans="1:13" ht="12.75">
      <c r="A35" s="9" t="s">
        <v>13</v>
      </c>
      <c r="B35" s="11">
        <v>1071187</v>
      </c>
      <c r="C35" s="12">
        <v>0.591</v>
      </c>
      <c r="D35" s="11">
        <v>299699</v>
      </c>
      <c r="E35" s="12">
        <v>0.487</v>
      </c>
      <c r="F35" s="11">
        <v>287215</v>
      </c>
      <c r="G35" s="12">
        <v>0.278</v>
      </c>
      <c r="H35" s="11">
        <v>33709</v>
      </c>
      <c r="I35" s="12">
        <v>0.331</v>
      </c>
      <c r="J35" s="11">
        <v>0</v>
      </c>
      <c r="K35" s="13" t="s">
        <v>28</v>
      </c>
      <c r="L35" s="11">
        <v>75019</v>
      </c>
      <c r="M35" s="13">
        <v>0.465</v>
      </c>
    </row>
    <row r="36" spans="1:13" ht="12.75">
      <c r="A36" s="9" t="s">
        <v>14</v>
      </c>
      <c r="B36" s="16">
        <v>847228</v>
      </c>
      <c r="C36" s="12">
        <v>0.491</v>
      </c>
      <c r="D36" s="16">
        <v>474821</v>
      </c>
      <c r="E36" s="12">
        <v>2.462</v>
      </c>
      <c r="F36" s="16">
        <v>282426</v>
      </c>
      <c r="G36" s="12">
        <v>0.912</v>
      </c>
      <c r="H36" s="16">
        <v>18961</v>
      </c>
      <c r="I36" s="13">
        <v>0.311</v>
      </c>
      <c r="J36" s="16">
        <v>0</v>
      </c>
      <c r="K36" s="13" t="s">
        <v>28</v>
      </c>
      <c r="L36" s="16">
        <v>47260</v>
      </c>
      <c r="M36" s="13">
        <v>0.247</v>
      </c>
    </row>
    <row r="37" spans="1:13" ht="13.5" thickBot="1">
      <c r="A37" s="19" t="s">
        <v>15</v>
      </c>
      <c r="B37" s="20">
        <v>1278000</v>
      </c>
      <c r="C37" s="21">
        <v>1.198</v>
      </c>
      <c r="D37" s="20">
        <v>579130</v>
      </c>
      <c r="E37" s="21">
        <v>2.739</v>
      </c>
      <c r="F37" s="20">
        <v>322746</v>
      </c>
      <c r="G37" s="21">
        <v>0.889</v>
      </c>
      <c r="H37" s="20">
        <v>50246</v>
      </c>
      <c r="I37" s="23">
        <v>1.58</v>
      </c>
      <c r="J37" s="22">
        <v>0</v>
      </c>
      <c r="K37" s="23" t="s">
        <v>29</v>
      </c>
      <c r="L37" s="20">
        <v>70737</v>
      </c>
      <c r="M37" s="23">
        <v>0.778</v>
      </c>
    </row>
    <row r="38" spans="1:13" ht="13.5" thickBot="1">
      <c r="A38" s="28" t="s">
        <v>19</v>
      </c>
      <c r="B38" s="29">
        <v>6603000</v>
      </c>
      <c r="C38" s="30">
        <v>0.566</v>
      </c>
      <c r="D38" s="29">
        <f>SUM(D32:D37)</f>
        <v>2124862</v>
      </c>
      <c r="E38" s="30">
        <f>SUM(D38/2822407)</f>
        <v>0.7528545670415359</v>
      </c>
      <c r="F38" s="29">
        <f>SUM(F32:F37)</f>
        <v>1590092</v>
      </c>
      <c r="G38" s="30">
        <f>SUM(F38/3034075)</f>
        <v>0.5240780138922077</v>
      </c>
      <c r="H38" s="29">
        <f>SUM(H32:H37)</f>
        <v>356074</v>
      </c>
      <c r="I38" s="30">
        <v>0.774</v>
      </c>
      <c r="J38" s="29">
        <f>SUM(J32:J37)</f>
        <v>0</v>
      </c>
      <c r="K38" s="30" t="s">
        <v>29</v>
      </c>
      <c r="L38" s="29">
        <f>SUM(L32:L37)</f>
        <v>436720</v>
      </c>
      <c r="M38" s="31">
        <v>0.472</v>
      </c>
    </row>
    <row r="39" spans="1:13" ht="12.75" hidden="1">
      <c r="A39" s="24" t="s">
        <v>20</v>
      </c>
      <c r="B39" s="25">
        <f>SUM(B29:B37)</f>
        <v>9417301</v>
      </c>
      <c r="C39" s="26"/>
      <c r="D39" s="25">
        <f>SUM(D29:D37)</f>
        <v>2577665</v>
      </c>
      <c r="E39" s="26"/>
      <c r="F39" s="25">
        <f>SUM(F29:F37)</f>
        <v>2060451</v>
      </c>
      <c r="G39" s="26"/>
      <c r="H39" s="25">
        <f>SUM(H29:H37)</f>
        <v>488067</v>
      </c>
      <c r="I39" s="26">
        <v>0.908</v>
      </c>
      <c r="J39" s="25">
        <f>SUM(J29:J37)</f>
        <v>0</v>
      </c>
      <c r="K39" s="27" t="s">
        <v>29</v>
      </c>
      <c r="L39" s="25">
        <f>SUM(L29:L37)</f>
        <v>621727</v>
      </c>
      <c r="M39" s="26"/>
    </row>
    <row r="40" spans="1:13" ht="6" customHeight="1">
      <c r="A40" s="7"/>
      <c r="B40" s="1"/>
      <c r="C40" s="2"/>
      <c r="D40" s="1"/>
      <c r="E40" s="2"/>
      <c r="F40" s="1"/>
      <c r="G40" s="2"/>
      <c r="H40" s="3"/>
      <c r="I40" s="2"/>
      <c r="J40" s="4"/>
      <c r="K40" s="4"/>
      <c r="L40" s="3"/>
      <c r="M40" s="2"/>
    </row>
    <row r="41" spans="1:13" ht="12.75">
      <c r="A41" s="8" t="s">
        <v>30</v>
      </c>
      <c r="B41" s="9" t="s">
        <v>27</v>
      </c>
      <c r="C41" s="9" t="s">
        <v>4</v>
      </c>
      <c r="D41" s="9" t="s">
        <v>5</v>
      </c>
      <c r="E41" s="9" t="s">
        <v>4</v>
      </c>
      <c r="F41" s="9" t="s">
        <v>6</v>
      </c>
      <c r="G41" s="9" t="s">
        <v>4</v>
      </c>
      <c r="H41" s="9" t="s">
        <v>7</v>
      </c>
      <c r="I41" s="9" t="s">
        <v>4</v>
      </c>
      <c r="J41" s="9" t="s">
        <v>24</v>
      </c>
      <c r="K41" s="9" t="s">
        <v>4</v>
      </c>
      <c r="L41" s="9" t="s">
        <v>8</v>
      </c>
      <c r="M41" s="9" t="s">
        <v>4</v>
      </c>
    </row>
    <row r="42" spans="1:13" ht="12.75">
      <c r="A42" s="9" t="s">
        <v>16</v>
      </c>
      <c r="B42" s="10">
        <f aca="true" t="shared" si="0" ref="B42:B50">SUM(B3+B16+B29)</f>
        <v>78960969</v>
      </c>
      <c r="C42" s="12">
        <v>1.036</v>
      </c>
      <c r="D42" s="10">
        <f aca="true" t="shared" si="1" ref="D42:D50">SUM(D3+D16+D29)</f>
        <v>41914405</v>
      </c>
      <c r="E42" s="12">
        <v>1.075</v>
      </c>
      <c r="F42" s="10">
        <f aca="true" t="shared" si="2" ref="F42:F50">SUM(F3+F16+F29)</f>
        <v>30811585</v>
      </c>
      <c r="G42" s="12">
        <v>1.052</v>
      </c>
      <c r="H42" s="10">
        <f aca="true" t="shared" si="3" ref="H42:H50">SUM(H3+H16+H29)</f>
        <v>23147195</v>
      </c>
      <c r="I42" s="14">
        <v>1.316</v>
      </c>
      <c r="J42" s="10">
        <f aca="true" t="shared" si="4" ref="J42:J50">SUM(J3+J16+J29)</f>
        <v>12985954</v>
      </c>
      <c r="K42" s="13">
        <v>1.117</v>
      </c>
      <c r="L42" s="10">
        <f aca="true" t="shared" si="5" ref="L42:L50">SUM(L3+L16+L29)</f>
        <v>11111224</v>
      </c>
      <c r="M42" s="13">
        <v>0.933</v>
      </c>
    </row>
    <row r="43" spans="1:13" ht="12.75">
      <c r="A43" s="9" t="s">
        <v>17</v>
      </c>
      <c r="B43" s="10">
        <f t="shared" si="0"/>
        <v>85887965</v>
      </c>
      <c r="C43" s="12">
        <v>0.944</v>
      </c>
      <c r="D43" s="10">
        <f t="shared" si="1"/>
        <v>41043324</v>
      </c>
      <c r="E43" s="12">
        <v>0.938</v>
      </c>
      <c r="F43" s="10">
        <f t="shared" si="2"/>
        <v>31357910</v>
      </c>
      <c r="G43" s="12">
        <v>0.96</v>
      </c>
      <c r="H43" s="10">
        <f t="shared" si="3"/>
        <v>23596737</v>
      </c>
      <c r="I43" s="14">
        <v>1.094</v>
      </c>
      <c r="J43" s="10">
        <f t="shared" si="4"/>
        <v>15794459</v>
      </c>
      <c r="K43" s="13">
        <v>1.038</v>
      </c>
      <c r="L43" s="10">
        <f t="shared" si="5"/>
        <v>13433343</v>
      </c>
      <c r="M43" s="13">
        <v>0.9</v>
      </c>
    </row>
    <row r="44" spans="1:13" ht="12.75">
      <c r="A44" s="9" t="s">
        <v>18</v>
      </c>
      <c r="B44" s="10">
        <f t="shared" si="0"/>
        <v>102055880</v>
      </c>
      <c r="C44" s="12">
        <v>0.969</v>
      </c>
      <c r="D44" s="10">
        <f t="shared" si="1"/>
        <v>46471095</v>
      </c>
      <c r="E44" s="12">
        <v>0.938</v>
      </c>
      <c r="F44" s="10">
        <f t="shared" si="2"/>
        <v>34549327</v>
      </c>
      <c r="G44" s="12">
        <v>0.95</v>
      </c>
      <c r="H44" s="10">
        <f t="shared" si="3"/>
        <v>27401616</v>
      </c>
      <c r="I44" s="14">
        <v>0.81</v>
      </c>
      <c r="J44" s="10">
        <f t="shared" si="4"/>
        <v>16823377</v>
      </c>
      <c r="K44" s="13">
        <v>0.902</v>
      </c>
      <c r="L44" s="10">
        <f t="shared" si="5"/>
        <v>13047493</v>
      </c>
      <c r="M44" s="13">
        <v>0.869</v>
      </c>
    </row>
    <row r="45" spans="1:13" ht="12.75">
      <c r="A45" s="9" t="s">
        <v>10</v>
      </c>
      <c r="B45" s="10">
        <f t="shared" si="0"/>
        <v>77413561</v>
      </c>
      <c r="C45" s="12">
        <v>0.773</v>
      </c>
      <c r="D45" s="10">
        <f t="shared" si="1"/>
        <v>43939870</v>
      </c>
      <c r="E45" s="12">
        <v>0.805</v>
      </c>
      <c r="F45" s="10">
        <f t="shared" si="2"/>
        <v>27359815</v>
      </c>
      <c r="G45" s="13">
        <v>0.767</v>
      </c>
      <c r="H45" s="10">
        <f t="shared" si="3"/>
        <v>14002289</v>
      </c>
      <c r="I45" s="14">
        <v>0.645</v>
      </c>
      <c r="J45" s="10">
        <f t="shared" si="4"/>
        <v>9487636</v>
      </c>
      <c r="K45" s="13">
        <v>0.694</v>
      </c>
      <c r="L45" s="10">
        <f t="shared" si="5"/>
        <v>11280685</v>
      </c>
      <c r="M45" s="13">
        <v>0.758</v>
      </c>
    </row>
    <row r="46" spans="1:13" ht="12.75">
      <c r="A46" s="9" t="s">
        <v>11</v>
      </c>
      <c r="B46" s="10">
        <f t="shared" si="0"/>
        <v>91027017</v>
      </c>
      <c r="C46" s="12">
        <v>0.788</v>
      </c>
      <c r="D46" s="10">
        <f t="shared" si="1"/>
        <v>45519538</v>
      </c>
      <c r="E46" s="12">
        <v>0.769</v>
      </c>
      <c r="F46" s="10">
        <f t="shared" si="2"/>
        <v>31286383</v>
      </c>
      <c r="G46" s="12">
        <v>0.799</v>
      </c>
      <c r="H46" s="10">
        <f t="shared" si="3"/>
        <v>17375346</v>
      </c>
      <c r="I46" s="12">
        <v>0.749</v>
      </c>
      <c r="J46" s="10">
        <f t="shared" si="4"/>
        <v>7727927</v>
      </c>
      <c r="K46" s="12">
        <v>0.579</v>
      </c>
      <c r="L46" s="10">
        <f t="shared" si="5"/>
        <v>15258520</v>
      </c>
      <c r="M46" s="12">
        <v>0.829</v>
      </c>
    </row>
    <row r="47" spans="1:13" ht="12.75">
      <c r="A47" s="9" t="s">
        <v>12</v>
      </c>
      <c r="B47" s="10">
        <f t="shared" si="0"/>
        <v>90160168</v>
      </c>
      <c r="C47" s="12">
        <v>0.855</v>
      </c>
      <c r="D47" s="10">
        <f t="shared" si="1"/>
        <v>37845313</v>
      </c>
      <c r="E47" s="12">
        <v>0.647</v>
      </c>
      <c r="F47" s="10">
        <f t="shared" si="2"/>
        <v>32182824</v>
      </c>
      <c r="G47" s="12">
        <v>0.857</v>
      </c>
      <c r="H47" s="10">
        <f t="shared" si="3"/>
        <v>21895718</v>
      </c>
      <c r="I47" s="12">
        <v>0.704</v>
      </c>
      <c r="J47" s="10">
        <f t="shared" si="4"/>
        <v>9863139</v>
      </c>
      <c r="K47" s="13">
        <v>0.686</v>
      </c>
      <c r="L47" s="10">
        <f t="shared" si="5"/>
        <v>14868903</v>
      </c>
      <c r="M47" s="13">
        <v>0.859</v>
      </c>
    </row>
    <row r="48" spans="1:13" ht="12.75">
      <c r="A48" s="9" t="s">
        <v>13</v>
      </c>
      <c r="B48" s="10">
        <f t="shared" si="0"/>
        <v>116545845</v>
      </c>
      <c r="C48" s="12">
        <v>0.907</v>
      </c>
      <c r="D48" s="10">
        <f t="shared" si="1"/>
        <v>58449878</v>
      </c>
      <c r="E48" s="12">
        <v>0.875</v>
      </c>
      <c r="F48" s="10">
        <f t="shared" si="2"/>
        <v>38944615</v>
      </c>
      <c r="G48" s="12">
        <v>0.878</v>
      </c>
      <c r="H48" s="10">
        <f t="shared" si="3"/>
        <v>17517658</v>
      </c>
      <c r="I48" s="12">
        <v>0.617</v>
      </c>
      <c r="J48" s="10">
        <f t="shared" si="4"/>
        <v>15335533</v>
      </c>
      <c r="K48" s="13">
        <v>0.771</v>
      </c>
      <c r="L48" s="10">
        <f t="shared" si="5"/>
        <v>14497194</v>
      </c>
      <c r="M48" s="13">
        <v>0.798</v>
      </c>
    </row>
    <row r="49" spans="1:13" ht="12.75">
      <c r="A49" s="9" t="s">
        <v>14</v>
      </c>
      <c r="B49" s="10">
        <f t="shared" si="0"/>
        <v>135921020</v>
      </c>
      <c r="C49" s="12">
        <v>0.909</v>
      </c>
      <c r="D49" s="10">
        <f t="shared" si="1"/>
        <v>57623509</v>
      </c>
      <c r="E49" s="12">
        <v>0.845</v>
      </c>
      <c r="F49" s="10">
        <f t="shared" si="2"/>
        <v>44569583</v>
      </c>
      <c r="G49" s="12">
        <v>0.884</v>
      </c>
      <c r="H49" s="10">
        <f t="shared" si="3"/>
        <v>26002659</v>
      </c>
      <c r="I49" s="13">
        <v>0.852</v>
      </c>
      <c r="J49" s="10">
        <f t="shared" si="4"/>
        <v>23655391</v>
      </c>
      <c r="K49" s="13">
        <v>0.815</v>
      </c>
      <c r="L49" s="10">
        <f t="shared" si="5"/>
        <v>15382962</v>
      </c>
      <c r="M49" s="13">
        <v>0.88</v>
      </c>
    </row>
    <row r="50" spans="1:13" ht="13.5" thickBot="1">
      <c r="A50" s="19" t="s">
        <v>15</v>
      </c>
      <c r="B50" s="20">
        <f t="shared" si="0"/>
        <v>106539000</v>
      </c>
      <c r="C50" s="21">
        <f>SUM(B50/117084000)</f>
        <v>0.9099364558778313</v>
      </c>
      <c r="D50" s="20">
        <f t="shared" si="1"/>
        <v>52151117</v>
      </c>
      <c r="E50" s="21">
        <v>0.863</v>
      </c>
      <c r="F50" s="20">
        <f t="shared" si="2"/>
        <v>38974208</v>
      </c>
      <c r="G50" s="21">
        <f>SUM(F50/44870245)</f>
        <v>0.8685980653771781</v>
      </c>
      <c r="H50" s="20">
        <f t="shared" si="3"/>
        <v>37843988</v>
      </c>
      <c r="I50" s="23">
        <v>1.258</v>
      </c>
      <c r="J50" s="20">
        <f t="shared" si="4"/>
        <v>23016000</v>
      </c>
      <c r="K50" s="23">
        <v>0.885</v>
      </c>
      <c r="L50" s="20">
        <f t="shared" si="5"/>
        <v>15626731</v>
      </c>
      <c r="M50" s="23">
        <f>SUM(L50/17235990)</f>
        <v>0.9066337935912008</v>
      </c>
    </row>
    <row r="51" spans="1:13" ht="13.5" thickBot="1">
      <c r="A51" s="28" t="s">
        <v>19</v>
      </c>
      <c r="B51" s="29">
        <f>SUM(B12+B25+B38)</f>
        <v>621326000</v>
      </c>
      <c r="C51" s="30">
        <f>SUM(B51/747008192)</f>
        <v>0.8317525920786689</v>
      </c>
      <c r="D51" s="29">
        <f>SUM(D45:D50)</f>
        <v>295529225</v>
      </c>
      <c r="E51" s="30">
        <f>SUM(D51/367715222)</f>
        <v>0.8036904846979656</v>
      </c>
      <c r="F51" s="29">
        <f>SUM(F45:F50)</f>
        <v>213317428</v>
      </c>
      <c r="G51" s="30">
        <f>SUM(F51/252098239)</f>
        <v>0.8461678623625768</v>
      </c>
      <c r="H51" s="29">
        <f>SUM(H45:H50)</f>
        <v>134637658</v>
      </c>
      <c r="I51" s="30">
        <v>0.816</v>
      </c>
      <c r="J51" s="29">
        <f>SUM(J12+J25+J38)</f>
        <v>89084000</v>
      </c>
      <c r="K51" s="30">
        <f>SUM(J51/116316735)</f>
        <v>0.7658743172252901</v>
      </c>
      <c r="L51" s="29">
        <f>SUM(L45:L50)</f>
        <v>86914995</v>
      </c>
      <c r="M51" s="31">
        <f>SUM(L51/103477064)</f>
        <v>0.8399445407534949</v>
      </c>
    </row>
    <row r="52" spans="1:13" ht="12.75" hidden="1">
      <c r="A52" s="24" t="s">
        <v>20</v>
      </c>
      <c r="B52" s="25">
        <f>SUM(B42:B50)</f>
        <v>884511425</v>
      </c>
      <c r="C52" s="26"/>
      <c r="D52" s="25">
        <f>SUM(D42:D50)</f>
        <v>424958049</v>
      </c>
      <c r="E52" s="26">
        <v>0.85</v>
      </c>
      <c r="F52" s="25">
        <f>SUM(F42:F50)</f>
        <v>310036250</v>
      </c>
      <c r="G52" s="26"/>
      <c r="H52" s="25">
        <f>SUM(H42:H50)</f>
        <v>208783206</v>
      </c>
      <c r="I52" s="26">
        <v>0.877</v>
      </c>
      <c r="J52" s="25">
        <f>SUM(J42:J50)</f>
        <v>134689416</v>
      </c>
      <c r="K52" s="27"/>
      <c r="L52" s="25">
        <f>SUM(L42:L50)</f>
        <v>124507055</v>
      </c>
      <c r="M52" s="26"/>
    </row>
    <row r="53" spans="1:12" s="34" customFormat="1" ht="12" customHeight="1">
      <c r="A53" s="32" t="s">
        <v>9</v>
      </c>
      <c r="B53" s="33"/>
      <c r="C53" s="33"/>
      <c r="D53" s="33"/>
      <c r="E53" s="33"/>
      <c r="F53" s="33"/>
      <c r="G53" s="33"/>
      <c r="H53" s="33"/>
      <c r="I53" s="33"/>
      <c r="J53" s="33"/>
      <c r="K53" s="33"/>
      <c r="L53" s="33"/>
    </row>
    <row r="54" s="34" customFormat="1" ht="12" customHeight="1">
      <c r="A54" s="32" t="s">
        <v>0</v>
      </c>
    </row>
    <row r="55" s="34" customFormat="1" ht="12" customHeight="1">
      <c r="A55" s="32" t="s">
        <v>1</v>
      </c>
    </row>
    <row r="56" spans="1:10" s="34" customFormat="1" ht="12" customHeight="1">
      <c r="A56" s="35" t="s">
        <v>2</v>
      </c>
      <c r="J56" s="36"/>
    </row>
  </sheetData>
  <sheetProtection sheet="1" objects="1" scenarios="1"/>
  <printOptions/>
  <pageMargins left="0.47" right="0.41" top="0.984251968503937" bottom="0.984251968503937" header="0.51" footer="0.511811023622047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dc:creator>
  <cp:keywords/>
  <dc:description/>
  <cp:lastModifiedBy>ISHIHARA Yoshiro</cp:lastModifiedBy>
  <cp:lastPrinted>2003-11-06T14:43:51Z</cp:lastPrinted>
  <dcterms:created xsi:type="dcterms:W3CDTF">2001-06-04T02:43:00Z</dcterms:created>
  <cp:category/>
  <cp:version/>
  <cp:contentType/>
  <cp:contentStatus/>
</cp:coreProperties>
</file>