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516" windowWidth="21900" windowHeight="17580" activeTab="0"/>
  </bookViews>
  <sheets>
    <sheet name="港別" sheetId="1" r:id="rId1"/>
    <sheet name="年齢別・性別" sheetId="2" r:id="rId2"/>
  </sheets>
  <definedNames/>
  <calcPr fullCalcOnLoad="1"/>
</workbook>
</file>

<file path=xl/sharedStrings.xml><?xml version="1.0" encoding="utf-8"?>
<sst xmlns="http://schemas.openxmlformats.org/spreadsheetml/2006/main" count="141" uniqueCount="90">
  <si>
    <t>　中四国小計</t>
  </si>
  <si>
    <t>　九州小計</t>
  </si>
  <si>
    <t>　空港計</t>
  </si>
  <si>
    <t>　海港計</t>
  </si>
  <si>
    <t>　総計</t>
  </si>
  <si>
    <t>…前年比プラス</t>
  </si>
  <si>
    <t>…前年比マイナス</t>
  </si>
  <si>
    <t>10〜14才  1047</t>
  </si>
  <si>
    <t>10〜14才  819</t>
  </si>
  <si>
    <t>10〜14才  1866</t>
  </si>
  <si>
    <t>2005年</t>
  </si>
  <si>
    <t>中部</t>
  </si>
  <si>
    <t>70才以上</t>
  </si>
  <si>
    <t>総計</t>
  </si>
  <si>
    <t>0〜4才</t>
  </si>
  <si>
    <t>5〜9才</t>
  </si>
  <si>
    <t>10〜14才</t>
  </si>
  <si>
    <t>15〜19才</t>
  </si>
  <si>
    <t>北九州</t>
  </si>
  <si>
    <t>前年同期比</t>
  </si>
  <si>
    <t>2007年1-6月</t>
  </si>
  <si>
    <t>60才以上</t>
  </si>
  <si>
    <t>50〜59才</t>
  </si>
  <si>
    <t>40〜49才</t>
  </si>
  <si>
    <t>15〜39才</t>
  </si>
  <si>
    <t>10才未満</t>
  </si>
  <si>
    <t>増減数</t>
  </si>
  <si>
    <t>2007年1〜6月　年齢別・性別　日本人出国者数</t>
  </si>
  <si>
    <t>人数</t>
  </si>
  <si>
    <t>-</t>
  </si>
  <si>
    <t>ー</t>
  </si>
  <si>
    <t>ー</t>
  </si>
  <si>
    <t>※増減数は前年比を基に編集部が算出したため、実数からは若干のブレがある可能性あり。</t>
  </si>
  <si>
    <t>20〜24才</t>
  </si>
  <si>
    <t>25〜29才</t>
  </si>
  <si>
    <t>30〜34才</t>
  </si>
  <si>
    <t>35〜39才</t>
  </si>
  <si>
    <t>40〜44才</t>
  </si>
  <si>
    <t>45〜49才</t>
  </si>
  <si>
    <t>50〜54才</t>
  </si>
  <si>
    <t>55〜59才</t>
  </si>
  <si>
    <t>60〜64才</t>
  </si>
  <si>
    <t>65〜69才</t>
  </si>
  <si>
    <t>02年比</t>
  </si>
  <si>
    <t>-</t>
  </si>
  <si>
    <t>-</t>
  </si>
  <si>
    <t>-</t>
  </si>
  <si>
    <t>不詳</t>
  </si>
  <si>
    <t>男性</t>
  </si>
  <si>
    <t>女性</t>
  </si>
  <si>
    <t>成田</t>
  </si>
  <si>
    <t>新千歳</t>
  </si>
  <si>
    <t>仙台</t>
  </si>
  <si>
    <t>羽田</t>
  </si>
  <si>
    <t>福岡</t>
  </si>
  <si>
    <t>那覇</t>
  </si>
  <si>
    <t>前年比</t>
  </si>
  <si>
    <t>総数</t>
  </si>
  <si>
    <t>その他</t>
  </si>
  <si>
    <t>　首都圏小計</t>
  </si>
  <si>
    <t>※北海道・東北・首都圏・中部・中四国・九州の各小計については、編集部が独自に算出。</t>
  </si>
  <si>
    <t>2006年</t>
  </si>
  <si>
    <t>女満別</t>
  </si>
  <si>
    <t>釧路</t>
  </si>
  <si>
    <t>帯広</t>
  </si>
  <si>
    <t>旭川</t>
  </si>
  <si>
    <t>函館</t>
  </si>
  <si>
    <t>青森</t>
  </si>
  <si>
    <t>秋田</t>
  </si>
  <si>
    <t>花巻</t>
  </si>
  <si>
    <t>福島</t>
  </si>
  <si>
    <t>新潟</t>
  </si>
  <si>
    <t>富山</t>
  </si>
  <si>
    <t>能登</t>
  </si>
  <si>
    <t>小松</t>
  </si>
  <si>
    <t>関西</t>
  </si>
  <si>
    <t>岡山</t>
  </si>
  <si>
    <t>広島</t>
  </si>
  <si>
    <t>米子</t>
  </si>
  <si>
    <t>高松</t>
  </si>
  <si>
    <t>松山</t>
  </si>
  <si>
    <t>長崎</t>
  </si>
  <si>
    <t>熊本</t>
  </si>
  <si>
    <t>大分</t>
  </si>
  <si>
    <t>宮崎</t>
  </si>
  <si>
    <t>鹿児島</t>
  </si>
  <si>
    <t>【出国港別・日本人出国者数】</t>
  </si>
  <si>
    <t>　北海道小計</t>
  </si>
  <si>
    <t>　東北小計</t>
  </si>
  <si>
    <t>　中部小計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</si>
</sst>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"/>
    <numFmt numFmtId="179" formatCode="0.000"/>
    <numFmt numFmtId="180" formatCode="0.000000"/>
    <numFmt numFmtId="181" formatCode="0.00000"/>
    <numFmt numFmtId="182" formatCode="0.0000"/>
    <numFmt numFmtId="183" formatCode="0.0_);[Red]\(0.0\)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9"/>
      <name val="Osak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tted"/>
      <right style="thin"/>
      <top style="double"/>
      <bottom style="double"/>
    </border>
    <border>
      <left>
        <color indexed="63"/>
      </left>
      <right style="dotted"/>
      <top style="double"/>
      <bottom style="double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 style="double"/>
      <bottom style="double"/>
    </border>
    <border>
      <left style="medium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176" fontId="1" fillId="0" borderId="0" xfId="15" applyNumberFormat="1" applyFont="1" applyAlignment="1">
      <alignment/>
    </xf>
    <xf numFmtId="176" fontId="0" fillId="0" borderId="0" xfId="15" applyNumberFormat="1" applyAlignment="1">
      <alignment/>
    </xf>
    <xf numFmtId="176" fontId="0" fillId="0" borderId="2" xfId="15" applyNumberFormat="1" applyBorder="1" applyAlignment="1">
      <alignment/>
    </xf>
    <xf numFmtId="176" fontId="0" fillId="0" borderId="3" xfId="15" applyNumberFormat="1" applyBorder="1" applyAlignment="1">
      <alignment/>
    </xf>
    <xf numFmtId="176" fontId="0" fillId="0" borderId="4" xfId="15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76" fontId="0" fillId="0" borderId="7" xfId="15" applyNumberFormat="1" applyBorder="1" applyAlignment="1">
      <alignment/>
    </xf>
    <xf numFmtId="3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8" xfId="15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7" fillId="0" borderId="6" xfId="0" applyFont="1" applyFill="1" applyBorder="1" applyAlignment="1">
      <alignment/>
    </xf>
    <xf numFmtId="1" fontId="0" fillId="0" borderId="0" xfId="0" applyNumberFormat="1" applyAlignment="1">
      <alignment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9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5" xfId="0" applyNumberFormat="1" applyBorder="1" applyAlignment="1">
      <alignment horizontal="center"/>
    </xf>
    <xf numFmtId="176" fontId="0" fillId="0" borderId="26" xfId="15" applyNumberFormat="1" applyFont="1" applyBorder="1" applyAlignment="1">
      <alignment horizontal="center"/>
    </xf>
    <xf numFmtId="176" fontId="0" fillId="0" borderId="27" xfId="0" applyNumberFormat="1" applyBorder="1" applyAlignment="1">
      <alignment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7" xfId="15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15" applyNumberFormat="1" applyFont="1" applyFill="1" applyBorder="1" applyAlignment="1">
      <alignment horizontal="center"/>
    </xf>
    <xf numFmtId="176" fontId="0" fillId="0" borderId="17" xfId="15" applyNumberFormat="1" applyFont="1" applyFill="1" applyBorder="1" applyAlignment="1">
      <alignment horizontal="center"/>
    </xf>
    <xf numFmtId="176" fontId="0" fillId="0" borderId="17" xfId="15" applyNumberFormat="1" applyBorder="1" applyAlignment="1">
      <alignment/>
    </xf>
    <xf numFmtId="176" fontId="0" fillId="0" borderId="17" xfId="0" applyNumberFormat="1" applyBorder="1" applyAlignment="1">
      <alignment horizontal="center"/>
    </xf>
    <xf numFmtId="176" fontId="0" fillId="0" borderId="9" xfId="15" applyNumberFormat="1" applyBorder="1" applyAlignment="1">
      <alignment/>
    </xf>
    <xf numFmtId="176" fontId="0" fillId="0" borderId="9" xfId="15" applyNumberFormat="1" applyFon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9" xfId="0" applyNumberFormat="1" applyBorder="1" applyAlignment="1">
      <alignment/>
    </xf>
    <xf numFmtId="0" fontId="0" fillId="0" borderId="34" xfId="0" applyFill="1" applyBorder="1" applyAlignment="1">
      <alignment/>
    </xf>
    <xf numFmtId="3" fontId="0" fillId="0" borderId="34" xfId="0" applyNumberFormat="1" applyBorder="1" applyAlignment="1">
      <alignment/>
    </xf>
    <xf numFmtId="176" fontId="0" fillId="0" borderId="34" xfId="15" applyNumberFormat="1" applyBorder="1" applyAlignment="1">
      <alignment/>
    </xf>
    <xf numFmtId="176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76" fontId="0" fillId="0" borderId="38" xfId="0" applyNumberFormat="1" applyBorder="1" applyAlignment="1">
      <alignment horizontal="center"/>
    </xf>
    <xf numFmtId="3" fontId="0" fillId="2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7" fillId="3" borderId="10" xfId="0" applyNumberFormat="1" applyFont="1" applyFill="1" applyBorder="1" applyAlignment="1">
      <alignment/>
    </xf>
    <xf numFmtId="3" fontId="0" fillId="0" borderId="41" xfId="15" applyNumberFormat="1" applyFont="1" applyFill="1" applyBorder="1" applyAlignment="1">
      <alignment horizontal="center"/>
    </xf>
    <xf numFmtId="3" fontId="0" fillId="0" borderId="42" xfId="15" applyNumberFormat="1" applyFont="1" applyFill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7" fillId="0" borderId="0" xfId="0" applyNumberFormat="1" applyFont="1" applyAlignment="1">
      <alignment/>
    </xf>
    <xf numFmtId="0" fontId="0" fillId="2" borderId="17" xfId="0" applyFill="1" applyBorder="1" applyAlignment="1">
      <alignment/>
    </xf>
    <xf numFmtId="0" fontId="0" fillId="3" borderId="17" xfId="0" applyFill="1" applyBorder="1" applyAlignment="1">
      <alignment/>
    </xf>
    <xf numFmtId="0" fontId="7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47"/>
  <sheetViews>
    <sheetView tabSelected="1" workbookViewId="0" topLeftCell="A1">
      <selection activeCell="B47" sqref="B47"/>
    </sheetView>
  </sheetViews>
  <sheetFormatPr defaultColWidth="12.796875" defaultRowHeight="15"/>
  <cols>
    <col min="1" max="1" width="1.8984375" style="0" customWidth="1"/>
    <col min="2" max="2" width="10.59765625" style="0" customWidth="1"/>
    <col min="3" max="3" width="11.3984375" style="1" customWidth="1"/>
    <col min="4" max="4" width="11.09765625" style="15" customWidth="1"/>
    <col min="5" max="5" width="11.3984375" style="1" customWidth="1"/>
    <col min="6" max="6" width="8.09765625" style="15" customWidth="1"/>
    <col min="7" max="7" width="11.3984375" style="1" customWidth="1"/>
    <col min="8" max="8" width="8.8984375" style="15" hidden="1" customWidth="1"/>
    <col min="9" max="9" width="9.3984375" style="7" customWidth="1"/>
    <col min="10" max="10" width="6.69921875" style="0" customWidth="1"/>
    <col min="11" max="11" width="9.59765625" style="0" customWidth="1"/>
    <col min="12" max="12" width="9.59765625" style="0" hidden="1" customWidth="1"/>
    <col min="13" max="13" width="9.59765625" style="0" customWidth="1"/>
    <col min="14" max="14" width="6.3984375" style="0" customWidth="1"/>
    <col min="15" max="15" width="8.09765625" style="0" hidden="1" customWidth="1"/>
    <col min="16" max="16" width="7.3984375" style="0" customWidth="1"/>
    <col min="17" max="17" width="6.3984375" style="0" customWidth="1"/>
    <col min="18" max="16384" width="10.59765625" style="0" customWidth="1"/>
  </cols>
  <sheetData>
    <row r="2" ht="18.75" thickBot="1">
      <c r="B2" t="s">
        <v>86</v>
      </c>
    </row>
    <row r="3" spans="2:9" ht="18">
      <c r="B3" s="25"/>
      <c r="C3" s="31" t="s">
        <v>10</v>
      </c>
      <c r="D3" s="32" t="s">
        <v>56</v>
      </c>
      <c r="E3" s="33" t="s">
        <v>61</v>
      </c>
      <c r="F3" s="38" t="s">
        <v>56</v>
      </c>
      <c r="G3" s="50" t="s">
        <v>20</v>
      </c>
      <c r="H3" s="47"/>
      <c r="I3" s="48" t="s">
        <v>19</v>
      </c>
    </row>
    <row r="4" spans="2:15" ht="18">
      <c r="B4" s="18" t="s">
        <v>62</v>
      </c>
      <c r="C4" s="14">
        <v>157</v>
      </c>
      <c r="D4" s="21">
        <v>0.793</v>
      </c>
      <c r="E4" s="22">
        <v>370</v>
      </c>
      <c r="F4" s="46">
        <f aca="true" t="shared" si="0" ref="F4:F13">SUM(E4/C4)</f>
        <v>2.356687898089172</v>
      </c>
      <c r="G4" s="51">
        <v>227</v>
      </c>
      <c r="H4" s="39">
        <v>0.72</v>
      </c>
      <c r="I4" s="9">
        <f aca="true" t="shared" si="1" ref="I4:I9">SUM(1+H4)</f>
        <v>1.72</v>
      </c>
      <c r="L4" s="37">
        <f aca="true" t="shared" si="2" ref="L4:L9">SUM(G4/I4)</f>
        <v>131.97674418604652</v>
      </c>
      <c r="O4" s="37">
        <f aca="true" t="shared" si="3" ref="O4:O9">SUM(C4/D4)</f>
        <v>197.98234552332912</v>
      </c>
    </row>
    <row r="5" spans="2:15" ht="18">
      <c r="B5" s="25" t="s">
        <v>63</v>
      </c>
      <c r="C5" s="2">
        <v>495</v>
      </c>
      <c r="D5" s="26">
        <v>0.667</v>
      </c>
      <c r="E5" s="34">
        <v>644</v>
      </c>
      <c r="F5" s="39">
        <f t="shared" si="0"/>
        <v>1.301010101010101</v>
      </c>
      <c r="G5" s="51">
        <v>14</v>
      </c>
      <c r="H5" s="39">
        <v>-0.971</v>
      </c>
      <c r="I5" s="9">
        <f t="shared" si="1"/>
        <v>0.029000000000000026</v>
      </c>
      <c r="L5" s="37">
        <f t="shared" si="2"/>
        <v>482.7586206896547</v>
      </c>
      <c r="O5" s="37">
        <f t="shared" si="3"/>
        <v>742.1289355322339</v>
      </c>
    </row>
    <row r="6" spans="2:15" ht="18">
      <c r="B6" s="25" t="s">
        <v>64</v>
      </c>
      <c r="C6" s="2">
        <v>811</v>
      </c>
      <c r="D6" s="26">
        <v>1.759</v>
      </c>
      <c r="E6" s="34">
        <v>173</v>
      </c>
      <c r="F6" s="39">
        <f t="shared" si="0"/>
        <v>0.21331689272503082</v>
      </c>
      <c r="G6" s="51">
        <v>321</v>
      </c>
      <c r="H6" s="39">
        <v>8.441</v>
      </c>
      <c r="I6" s="9">
        <f t="shared" si="1"/>
        <v>9.441</v>
      </c>
      <c r="L6" s="37">
        <f t="shared" si="2"/>
        <v>34.00063552589768</v>
      </c>
      <c r="O6" s="37">
        <f t="shared" si="3"/>
        <v>461.05741898806144</v>
      </c>
    </row>
    <row r="7" spans="2:15" ht="18">
      <c r="B7" s="25" t="s">
        <v>65</v>
      </c>
      <c r="C7" s="2">
        <v>1322</v>
      </c>
      <c r="D7" s="26">
        <v>1.238</v>
      </c>
      <c r="E7" s="34">
        <v>3386</v>
      </c>
      <c r="F7" s="39">
        <f t="shared" si="0"/>
        <v>2.5612708018154313</v>
      </c>
      <c r="G7" s="51">
        <v>3106</v>
      </c>
      <c r="H7" s="39">
        <v>2.802</v>
      </c>
      <c r="I7" s="9">
        <f t="shared" si="1"/>
        <v>3.802</v>
      </c>
      <c r="L7" s="37">
        <f t="shared" si="2"/>
        <v>816.938453445555</v>
      </c>
      <c r="O7" s="37">
        <f t="shared" si="3"/>
        <v>1067.8513731825526</v>
      </c>
    </row>
    <row r="8" spans="2:15" ht="18">
      <c r="B8" s="25" t="s">
        <v>51</v>
      </c>
      <c r="C8" s="2">
        <v>113694</v>
      </c>
      <c r="D8" s="26">
        <v>1.085</v>
      </c>
      <c r="E8" s="34">
        <v>110389</v>
      </c>
      <c r="F8" s="39">
        <f t="shared" si="0"/>
        <v>0.9709307439266804</v>
      </c>
      <c r="G8" s="51">
        <v>53364</v>
      </c>
      <c r="H8" s="39">
        <v>-0.073</v>
      </c>
      <c r="I8" s="9">
        <f t="shared" si="1"/>
        <v>0.927</v>
      </c>
      <c r="L8" s="37">
        <f t="shared" si="2"/>
        <v>57566.343042071196</v>
      </c>
      <c r="O8" s="37">
        <f t="shared" si="3"/>
        <v>104787.09677419355</v>
      </c>
    </row>
    <row r="9" spans="2:15" ht="18.75" thickBot="1">
      <c r="B9" s="17" t="s">
        <v>66</v>
      </c>
      <c r="C9" s="12">
        <v>3769</v>
      </c>
      <c r="D9" s="20">
        <v>1.023</v>
      </c>
      <c r="E9" s="35">
        <v>4663</v>
      </c>
      <c r="F9" s="43">
        <f t="shared" si="0"/>
        <v>1.2371981958079066</v>
      </c>
      <c r="G9" s="52">
        <v>2445</v>
      </c>
      <c r="H9" s="43">
        <v>0.359</v>
      </c>
      <c r="I9" s="16">
        <f t="shared" si="1"/>
        <v>1.359</v>
      </c>
      <c r="L9" s="37">
        <f t="shared" si="2"/>
        <v>1799.1169977924944</v>
      </c>
      <c r="O9" s="37">
        <f t="shared" si="3"/>
        <v>3684.2619745845554</v>
      </c>
    </row>
    <row r="10" spans="2:15" ht="19.5" thickBot="1" thickTop="1">
      <c r="B10" s="27" t="s">
        <v>87</v>
      </c>
      <c r="C10" s="30">
        <f>SUM(C4+C5+C6+C7+C8+C9)</f>
        <v>120248</v>
      </c>
      <c r="D10" s="29">
        <f>SUM(C10/O10)</f>
        <v>1.083897506722319</v>
      </c>
      <c r="E10" s="30">
        <f>SUM(E4+E5+E6+E7+E8+E9)</f>
        <v>119625</v>
      </c>
      <c r="F10" s="45">
        <f t="shared" si="0"/>
        <v>0.9948190406493247</v>
      </c>
      <c r="G10" s="53">
        <f>SUM(G4+G5+G6+G7+G8+G9)</f>
        <v>59477</v>
      </c>
      <c r="H10" s="45"/>
      <c r="I10" s="13">
        <f>SUM(G10/L10)</f>
        <v>0.977739450283459</v>
      </c>
      <c r="L10" s="1">
        <f>SUM(L4+L5+L6+L7+L8+L9)</f>
        <v>60831.134493710844</v>
      </c>
      <c r="O10" s="14">
        <f>SUM(O4+O5+O6+O7+O8+O9)</f>
        <v>110940.37882200428</v>
      </c>
    </row>
    <row r="11" spans="2:15" ht="18.75" thickTop="1">
      <c r="B11" s="19" t="s">
        <v>67</v>
      </c>
      <c r="C11" s="11">
        <v>10055</v>
      </c>
      <c r="D11" s="23">
        <v>0.858</v>
      </c>
      <c r="E11" s="24">
        <v>9430</v>
      </c>
      <c r="F11" s="44">
        <f t="shared" si="0"/>
        <v>0.9378418697165589</v>
      </c>
      <c r="G11" s="54">
        <v>4470</v>
      </c>
      <c r="H11" s="44">
        <v>-0.077</v>
      </c>
      <c r="I11" s="10">
        <f>SUM(1+H11)</f>
        <v>0.923</v>
      </c>
      <c r="L11" s="37">
        <f>SUM(G11/I11)</f>
        <v>4842.903575297942</v>
      </c>
      <c r="O11" s="37">
        <f>SUM(C11/D11)</f>
        <v>11719.114219114219</v>
      </c>
    </row>
    <row r="12" spans="2:15" ht="18">
      <c r="B12" s="25" t="s">
        <v>68</v>
      </c>
      <c r="C12" s="2">
        <v>8297</v>
      </c>
      <c r="D12" s="26">
        <v>0.769</v>
      </c>
      <c r="E12" s="34">
        <v>8829</v>
      </c>
      <c r="F12" s="39">
        <f t="shared" si="0"/>
        <v>1.0641195612872123</v>
      </c>
      <c r="G12" s="51">
        <v>3675</v>
      </c>
      <c r="H12" s="39">
        <v>-0.122</v>
      </c>
      <c r="I12" s="9">
        <f>SUM(1+H12)</f>
        <v>0.878</v>
      </c>
      <c r="L12" s="37">
        <f>SUM(G12/I12)</f>
        <v>4185.649202733485</v>
      </c>
      <c r="O12" s="37">
        <f>SUM(C12/D12)</f>
        <v>10789.336801040312</v>
      </c>
    </row>
    <row r="13" spans="2:15" ht="18">
      <c r="B13" s="25" t="s">
        <v>69</v>
      </c>
      <c r="C13" s="2">
        <v>1640</v>
      </c>
      <c r="D13" s="26">
        <v>1.887</v>
      </c>
      <c r="E13" s="34">
        <v>1357</v>
      </c>
      <c r="F13" s="39">
        <f t="shared" si="0"/>
        <v>0.8274390243902439</v>
      </c>
      <c r="G13" s="51">
        <v>686</v>
      </c>
      <c r="H13" s="39">
        <v>-0.412</v>
      </c>
      <c r="I13" s="9">
        <f>SUM(1+H13)</f>
        <v>0.5880000000000001</v>
      </c>
      <c r="L13" s="37">
        <f>SUM(G13/I13)</f>
        <v>1166.6666666666665</v>
      </c>
      <c r="O13" s="37">
        <f>SUM(C13/D13)</f>
        <v>869.1043985161632</v>
      </c>
    </row>
    <row r="14" spans="2:9" ht="18" hidden="1">
      <c r="B14" s="25"/>
      <c r="C14" s="2"/>
      <c r="D14" s="26"/>
      <c r="E14" s="34"/>
      <c r="F14" s="39"/>
      <c r="G14" s="51"/>
      <c r="H14" s="39"/>
      <c r="I14" s="9"/>
    </row>
    <row r="15" spans="2:15" ht="18">
      <c r="B15" s="25" t="s">
        <v>52</v>
      </c>
      <c r="C15" s="2">
        <v>99285</v>
      </c>
      <c r="D15" s="26">
        <v>0.969</v>
      </c>
      <c r="E15" s="34">
        <v>102270</v>
      </c>
      <c r="F15" s="39">
        <f aca="true" t="shared" si="4" ref="F15:F46">SUM(E15/C15)</f>
        <v>1.0300649644961475</v>
      </c>
      <c r="G15" s="51">
        <v>46824</v>
      </c>
      <c r="H15" s="39">
        <v>-0.052</v>
      </c>
      <c r="I15" s="9">
        <f>SUM(1+H15)</f>
        <v>0.948</v>
      </c>
      <c r="L15" s="37">
        <f>SUM(G15/I15)</f>
        <v>49392.40506329114</v>
      </c>
      <c r="O15" s="37">
        <f>SUM(C15/D15)</f>
        <v>102461.30030959753</v>
      </c>
    </row>
    <row r="16" spans="2:15" ht="18.75" thickBot="1">
      <c r="B16" s="17" t="s">
        <v>70</v>
      </c>
      <c r="C16" s="12">
        <v>21410</v>
      </c>
      <c r="D16" s="20">
        <v>1.014</v>
      </c>
      <c r="E16" s="35">
        <v>19918</v>
      </c>
      <c r="F16" s="43">
        <f t="shared" si="4"/>
        <v>0.9303129378794955</v>
      </c>
      <c r="G16" s="52">
        <v>7046</v>
      </c>
      <c r="H16" s="43">
        <v>-0.298</v>
      </c>
      <c r="I16" s="16">
        <f>SUM(1+H16)</f>
        <v>0.702</v>
      </c>
      <c r="L16" s="37">
        <f>SUM(G16/I16)</f>
        <v>10037.037037037038</v>
      </c>
      <c r="O16" s="37">
        <f>SUM(C16/D16)</f>
        <v>21114.39842209073</v>
      </c>
    </row>
    <row r="17" spans="2:15" ht="19.5" thickBot="1" thickTop="1">
      <c r="B17" s="27" t="s">
        <v>88</v>
      </c>
      <c r="C17" s="30">
        <f>SUM(C11+C12+C13+C15+C16)</f>
        <v>140687</v>
      </c>
      <c r="D17" s="29">
        <f>SUM(C17/O17)</f>
        <v>0.9573588609072414</v>
      </c>
      <c r="E17" s="30">
        <f>SUM(E11+E12+E13+E15+E16)</f>
        <v>141804</v>
      </c>
      <c r="F17" s="45">
        <f t="shared" si="4"/>
        <v>1.0079396106250045</v>
      </c>
      <c r="G17" s="53">
        <f>SUM(G11+G12+G13+G15+G16)</f>
        <v>62701</v>
      </c>
      <c r="H17" s="45"/>
      <c r="I17" s="13">
        <f>SUM(G17/L17)</f>
        <v>0.9005573400087734</v>
      </c>
      <c r="L17" s="1">
        <f>SUM(L11+L12+L13+L15+L16)</f>
        <v>69624.66154502628</v>
      </c>
      <c r="O17" s="37">
        <f>SUM(O11+O12+O13+O15+O16)</f>
        <v>146953.25415035896</v>
      </c>
    </row>
    <row r="18" spans="2:15" ht="18.75" thickTop="1">
      <c r="B18" s="19" t="s">
        <v>50</v>
      </c>
      <c r="C18" s="11">
        <v>9576532</v>
      </c>
      <c r="D18" s="23">
        <v>1.012</v>
      </c>
      <c r="E18" s="24">
        <v>9635750</v>
      </c>
      <c r="F18" s="44">
        <f t="shared" si="4"/>
        <v>1.0061836581342807</v>
      </c>
      <c r="G18" s="54">
        <v>4582621</v>
      </c>
      <c r="H18" s="44">
        <v>-0.004</v>
      </c>
      <c r="I18" s="10">
        <f>SUM(1+H18)</f>
        <v>0.996</v>
      </c>
      <c r="L18" s="37">
        <f>SUM(G18/I18)</f>
        <v>4601025.100401606</v>
      </c>
      <c r="O18" s="37">
        <f>SUM(C18/D18)</f>
        <v>9462976.28458498</v>
      </c>
    </row>
    <row r="19" spans="2:15" ht="18.75" thickBot="1">
      <c r="B19" s="17" t="s">
        <v>53</v>
      </c>
      <c r="C19" s="12">
        <v>359702</v>
      </c>
      <c r="D19" s="20">
        <v>1.468</v>
      </c>
      <c r="E19" s="35">
        <v>422838</v>
      </c>
      <c r="F19" s="43">
        <f t="shared" si="4"/>
        <v>1.1755230718761642</v>
      </c>
      <c r="G19" s="52">
        <v>198968</v>
      </c>
      <c r="H19" s="43">
        <v>0.021</v>
      </c>
      <c r="I19" s="16">
        <f>SUM(1+H19)</f>
        <v>1.021</v>
      </c>
      <c r="L19" s="37">
        <f>SUM(G19/I19)</f>
        <v>194875.61214495593</v>
      </c>
      <c r="O19" s="37">
        <f>SUM(C19/D19)</f>
        <v>245028.61035422343</v>
      </c>
    </row>
    <row r="20" spans="2:15" ht="19.5" thickBot="1" thickTop="1">
      <c r="B20" s="27" t="s">
        <v>59</v>
      </c>
      <c r="C20" s="30">
        <f>SUM(C18+C19)</f>
        <v>9936234</v>
      </c>
      <c r="D20" s="29">
        <f>SUM(C20/O20)</f>
        <v>1.02350937268066</v>
      </c>
      <c r="E20" s="30">
        <f>SUM(E18+E19)</f>
        <v>10058588</v>
      </c>
      <c r="F20" s="45">
        <f t="shared" si="4"/>
        <v>1.012313920948319</v>
      </c>
      <c r="G20" s="53">
        <f>SUM(G18+G19)</f>
        <v>4781589</v>
      </c>
      <c r="H20" s="45"/>
      <c r="I20" s="13">
        <f>SUM(G20/L20)</f>
        <v>0.9970158446964672</v>
      </c>
      <c r="L20" s="1">
        <f>SUM(L18+L19)</f>
        <v>4795900.712546563</v>
      </c>
      <c r="O20" s="37">
        <f>SUM(O18+O19)</f>
        <v>9708004.894939205</v>
      </c>
    </row>
    <row r="21" spans="2:15" ht="18.75" thickTop="1">
      <c r="B21" s="19" t="s">
        <v>71</v>
      </c>
      <c r="C21" s="11">
        <v>70292</v>
      </c>
      <c r="D21" s="23">
        <v>1.037</v>
      </c>
      <c r="E21" s="24">
        <v>72366</v>
      </c>
      <c r="F21" s="44">
        <f t="shared" si="4"/>
        <v>1.0295054913788197</v>
      </c>
      <c r="G21" s="54">
        <v>34481</v>
      </c>
      <c r="H21" s="44">
        <v>0.034</v>
      </c>
      <c r="I21" s="10">
        <f>SUM(1+H21)</f>
        <v>1.034</v>
      </c>
      <c r="L21" s="37">
        <f>SUM(G21/I21)</f>
        <v>33347.195357833654</v>
      </c>
      <c r="O21" s="37">
        <f>SUM(C21/D21)</f>
        <v>67783.99228543877</v>
      </c>
    </row>
    <row r="22" spans="2:15" ht="18">
      <c r="B22" s="25" t="s">
        <v>72</v>
      </c>
      <c r="C22" s="2">
        <v>28441</v>
      </c>
      <c r="D22" s="26">
        <v>0.869</v>
      </c>
      <c r="E22" s="34">
        <v>37676</v>
      </c>
      <c r="F22" s="39">
        <f t="shared" si="4"/>
        <v>1.3247072887732498</v>
      </c>
      <c r="G22" s="51">
        <v>15622</v>
      </c>
      <c r="H22" s="39">
        <v>-0.08</v>
      </c>
      <c r="I22" s="9">
        <f>SUM(1+H22)</f>
        <v>0.92</v>
      </c>
      <c r="L22" s="37">
        <f>SUM(G22/I22)</f>
        <v>16980.434782608696</v>
      </c>
      <c r="O22" s="37">
        <f>SUM(C22/D22)</f>
        <v>32728.42347525892</v>
      </c>
    </row>
    <row r="23" spans="2:15" ht="18">
      <c r="B23" s="25" t="s">
        <v>73</v>
      </c>
      <c r="C23" s="2">
        <v>457</v>
      </c>
      <c r="D23" s="26">
        <v>1.193</v>
      </c>
      <c r="E23" s="34">
        <v>236</v>
      </c>
      <c r="F23" s="39">
        <f t="shared" si="4"/>
        <v>0.5164113785557987</v>
      </c>
      <c r="G23" s="51">
        <v>153</v>
      </c>
      <c r="H23" s="39">
        <v>-0.084</v>
      </c>
      <c r="I23" s="9">
        <f>SUM(1+H23)</f>
        <v>0.916</v>
      </c>
      <c r="L23" s="37">
        <f>SUM(G23/I23)</f>
        <v>167.03056768558952</v>
      </c>
      <c r="O23" s="37">
        <f>SUM(C23/D23)</f>
        <v>383.06789606035204</v>
      </c>
    </row>
    <row r="24" spans="2:15" ht="18">
      <c r="B24" s="25" t="s">
        <v>74</v>
      </c>
      <c r="C24" s="2">
        <v>32459</v>
      </c>
      <c r="D24" s="26">
        <v>1.21</v>
      </c>
      <c r="E24" s="34">
        <v>28713</v>
      </c>
      <c r="F24" s="39">
        <f t="shared" si="4"/>
        <v>0.8845928710065005</v>
      </c>
      <c r="G24" s="51">
        <v>15524</v>
      </c>
      <c r="H24" s="39">
        <v>0.023</v>
      </c>
      <c r="I24" s="9">
        <f>SUM(1+H24)</f>
        <v>1.023</v>
      </c>
      <c r="L24" s="37">
        <f>SUM(G24/I24)</f>
        <v>15174.975562072337</v>
      </c>
      <c r="O24" s="37">
        <f>SUM(C24/D24)</f>
        <v>26825.619834710746</v>
      </c>
    </row>
    <row r="25" spans="2:15" ht="18.75" thickBot="1">
      <c r="B25" s="17" t="s">
        <v>11</v>
      </c>
      <c r="C25" s="12">
        <v>1858941</v>
      </c>
      <c r="D25" s="20">
        <v>1.151</v>
      </c>
      <c r="E25" s="35">
        <v>1925890</v>
      </c>
      <c r="F25" s="43">
        <f t="shared" si="4"/>
        <v>1.0360145911032141</v>
      </c>
      <c r="G25" s="52">
        <v>966840</v>
      </c>
      <c r="H25" s="43">
        <v>0.031</v>
      </c>
      <c r="I25" s="16">
        <f>SUM(1+H25)</f>
        <v>1.031</v>
      </c>
      <c r="L25" s="37">
        <f>SUM(G25/I25)</f>
        <v>937769.1561590689</v>
      </c>
      <c r="O25" s="37">
        <f>SUM(C25/D25)</f>
        <v>1615066.0295395309</v>
      </c>
    </row>
    <row r="26" spans="2:15" ht="19.5" thickBot="1" thickTop="1">
      <c r="B26" s="27" t="s">
        <v>89</v>
      </c>
      <c r="C26" s="30">
        <f>SUM(C21+C22+C23+C24+C25)</f>
        <v>1990590</v>
      </c>
      <c r="D26" s="29">
        <f>SUM(C26/O26)</f>
        <v>1.1421876844695482</v>
      </c>
      <c r="E26" s="30">
        <f>SUM(E21+E22+E23+E24+E25)</f>
        <v>2064881</v>
      </c>
      <c r="F26" s="45">
        <f t="shared" si="4"/>
        <v>1.0373210957555297</v>
      </c>
      <c r="G26" s="53">
        <f>SUM(G21+G22+G23+G24+G25)</f>
        <v>1032620</v>
      </c>
      <c r="H26" s="45"/>
      <c r="I26" s="13">
        <f>SUM(G26/L26)</f>
        <v>1.0290812033488208</v>
      </c>
      <c r="L26" s="1">
        <f>SUM(L21+L22+L23+L24+L25)</f>
        <v>1003438.7924292692</v>
      </c>
      <c r="O26" s="37">
        <f>SUM(O21+O22+O23+O24+O25)</f>
        <v>1742787.1330309997</v>
      </c>
    </row>
    <row r="27" spans="2:15" ht="19.5" thickBot="1" thickTop="1">
      <c r="B27" s="27" t="s">
        <v>75</v>
      </c>
      <c r="C27" s="28">
        <v>3861860</v>
      </c>
      <c r="D27" s="29">
        <v>1.028</v>
      </c>
      <c r="E27" s="30">
        <v>3861140</v>
      </c>
      <c r="F27" s="45">
        <f t="shared" si="4"/>
        <v>0.9998135613409083</v>
      </c>
      <c r="G27" s="53">
        <v>1801285</v>
      </c>
      <c r="H27" s="45">
        <v>-0.038</v>
      </c>
      <c r="I27" s="13">
        <f aca="true" t="shared" si="5" ref="I27:I32">SUM(1+H27)</f>
        <v>0.962</v>
      </c>
      <c r="L27" s="37">
        <f aca="true" t="shared" si="6" ref="L27:L32">SUM(G27/I27)</f>
        <v>1872437.62993763</v>
      </c>
      <c r="O27" s="37">
        <f aca="true" t="shared" si="7" ref="O27:O32">SUM(C27/D27)</f>
        <v>3756673.1517509725</v>
      </c>
    </row>
    <row r="28" spans="2:15" ht="18.75" thickTop="1">
      <c r="B28" s="19" t="s">
        <v>76</v>
      </c>
      <c r="C28" s="11">
        <v>80276</v>
      </c>
      <c r="D28" s="23">
        <v>1.195</v>
      </c>
      <c r="E28" s="24">
        <v>86662</v>
      </c>
      <c r="F28" s="44">
        <f t="shared" si="4"/>
        <v>1.0795505506004286</v>
      </c>
      <c r="G28" s="54">
        <v>41374</v>
      </c>
      <c r="H28" s="44">
        <v>0.054</v>
      </c>
      <c r="I28" s="10">
        <f t="shared" si="5"/>
        <v>1.054</v>
      </c>
      <c r="L28" s="37">
        <f t="shared" si="6"/>
        <v>39254.26944971537</v>
      </c>
      <c r="O28" s="37">
        <f t="shared" si="7"/>
        <v>67176.5690376569</v>
      </c>
    </row>
    <row r="29" spans="2:15" ht="18">
      <c r="B29" s="25" t="s">
        <v>77</v>
      </c>
      <c r="C29" s="2">
        <v>117608</v>
      </c>
      <c r="D29" s="26">
        <v>1.236</v>
      </c>
      <c r="E29" s="34">
        <v>135551</v>
      </c>
      <c r="F29" s="39">
        <f t="shared" si="4"/>
        <v>1.1525661519624515</v>
      </c>
      <c r="G29" s="51">
        <v>68171</v>
      </c>
      <c r="H29" s="39">
        <v>0.022</v>
      </c>
      <c r="I29" s="9">
        <f t="shared" si="5"/>
        <v>1.022</v>
      </c>
      <c r="L29" s="37">
        <f t="shared" si="6"/>
        <v>66703.52250489236</v>
      </c>
      <c r="O29" s="37">
        <f t="shared" si="7"/>
        <v>95152.10355987055</v>
      </c>
    </row>
    <row r="30" spans="2:15" ht="18">
      <c r="B30" s="25" t="s">
        <v>78</v>
      </c>
      <c r="C30" s="2">
        <v>9922</v>
      </c>
      <c r="D30" s="26">
        <v>0.756</v>
      </c>
      <c r="E30" s="34">
        <v>10240</v>
      </c>
      <c r="F30" s="39">
        <f t="shared" si="4"/>
        <v>1.0320499899213869</v>
      </c>
      <c r="G30" s="51">
        <v>3976</v>
      </c>
      <c r="H30" s="39">
        <v>-0.079</v>
      </c>
      <c r="I30" s="9">
        <f t="shared" si="5"/>
        <v>0.921</v>
      </c>
      <c r="L30" s="37">
        <f t="shared" si="6"/>
        <v>4317.046688382193</v>
      </c>
      <c r="O30" s="37">
        <f t="shared" si="7"/>
        <v>13124.338624338625</v>
      </c>
    </row>
    <row r="31" spans="2:15" ht="18">
      <c r="B31" s="25" t="s">
        <v>79</v>
      </c>
      <c r="C31" s="2">
        <v>15740</v>
      </c>
      <c r="D31" s="26">
        <v>0.971</v>
      </c>
      <c r="E31" s="34">
        <v>13672</v>
      </c>
      <c r="F31" s="39">
        <f t="shared" si="4"/>
        <v>0.8686149936467599</v>
      </c>
      <c r="G31" s="51">
        <v>6244</v>
      </c>
      <c r="H31" s="39">
        <v>-0.037</v>
      </c>
      <c r="I31" s="9">
        <f t="shared" si="5"/>
        <v>0.963</v>
      </c>
      <c r="L31" s="37">
        <f t="shared" si="6"/>
        <v>6483.904465212877</v>
      </c>
      <c r="O31" s="37">
        <f t="shared" si="7"/>
        <v>16210.092687950566</v>
      </c>
    </row>
    <row r="32" spans="2:15" ht="18.75" thickBot="1">
      <c r="B32" s="17" t="s">
        <v>80</v>
      </c>
      <c r="C32" s="12">
        <v>19670</v>
      </c>
      <c r="D32" s="20">
        <v>0.969</v>
      </c>
      <c r="E32" s="35">
        <v>19649</v>
      </c>
      <c r="F32" s="43">
        <f t="shared" si="4"/>
        <v>0.998932384341637</v>
      </c>
      <c r="G32" s="52">
        <v>9380</v>
      </c>
      <c r="H32" s="43">
        <v>-0.008</v>
      </c>
      <c r="I32" s="16">
        <f t="shared" si="5"/>
        <v>0.992</v>
      </c>
      <c r="L32" s="37">
        <f t="shared" si="6"/>
        <v>9455.645161290322</v>
      </c>
      <c r="O32" s="37">
        <f t="shared" si="7"/>
        <v>20299.277605779156</v>
      </c>
    </row>
    <row r="33" spans="2:15" ht="19.5" thickBot="1" thickTop="1">
      <c r="B33" s="27" t="s">
        <v>0</v>
      </c>
      <c r="C33" s="30">
        <f>SUM(C28+C29+C30+C31+C32)</f>
        <v>243216</v>
      </c>
      <c r="D33" s="29">
        <f>SUM(C33/O33)</f>
        <v>1.1474488928692503</v>
      </c>
      <c r="E33" s="30">
        <f>SUM(E28+E29+E30+E31+E32)</f>
        <v>265774</v>
      </c>
      <c r="F33" s="45">
        <f t="shared" si="4"/>
        <v>1.0927488323136636</v>
      </c>
      <c r="G33" s="53">
        <f>SUM(G28+G29+G30+G31+G32)</f>
        <v>129145</v>
      </c>
      <c r="H33" s="45"/>
      <c r="I33" s="13">
        <f>SUM(G33/L33)</f>
        <v>1.0232193157268998</v>
      </c>
      <c r="L33" s="1">
        <f>SUM(L28+L29+L30+L31+L32)</f>
        <v>126214.38826949312</v>
      </c>
      <c r="O33" s="37">
        <f>SUM(O28+O29+O30+O31+O32)</f>
        <v>211962.38151559577</v>
      </c>
    </row>
    <row r="34" spans="2:15" ht="18.75" thickTop="1">
      <c r="B34" s="71" t="s">
        <v>18</v>
      </c>
      <c r="C34" s="72" t="s">
        <v>31</v>
      </c>
      <c r="D34" s="73" t="s">
        <v>30</v>
      </c>
      <c r="E34" s="74" t="s">
        <v>30</v>
      </c>
      <c r="F34" s="75" t="s">
        <v>30</v>
      </c>
      <c r="G34" s="54">
        <v>4752</v>
      </c>
      <c r="H34" s="44">
        <v>0.193</v>
      </c>
      <c r="I34" s="10">
        <f aca="true" t="shared" si="8" ref="I34:I40">SUM(1+H34)</f>
        <v>1.193</v>
      </c>
      <c r="L34" s="37">
        <f aca="true" t="shared" si="9" ref="L34:L40">SUM(G34/I34)</f>
        <v>3983.2355406538136</v>
      </c>
      <c r="M34" t="s">
        <v>29</v>
      </c>
      <c r="O34" s="37"/>
    </row>
    <row r="35" spans="2:15" ht="18">
      <c r="B35" s="19" t="s">
        <v>54</v>
      </c>
      <c r="C35" s="11">
        <v>776816</v>
      </c>
      <c r="D35" s="23">
        <v>1.012</v>
      </c>
      <c r="E35" s="24">
        <v>702383</v>
      </c>
      <c r="F35" s="44">
        <f t="shared" si="4"/>
        <v>0.9041819426994294</v>
      </c>
      <c r="G35" s="51">
        <v>330106</v>
      </c>
      <c r="H35" s="39">
        <v>-0.024</v>
      </c>
      <c r="I35" s="9">
        <f t="shared" si="8"/>
        <v>0.976</v>
      </c>
      <c r="L35" s="37">
        <f t="shared" si="9"/>
        <v>338223.3606557377</v>
      </c>
      <c r="O35" s="37">
        <f aca="true" t="shared" si="10" ref="O35:O40">SUM(C35/D35)</f>
        <v>767604.7430830039</v>
      </c>
    </row>
    <row r="36" spans="2:15" ht="18">
      <c r="B36" s="25" t="s">
        <v>81</v>
      </c>
      <c r="C36" s="2">
        <v>10714</v>
      </c>
      <c r="D36" s="26">
        <v>0.778</v>
      </c>
      <c r="E36" s="34">
        <v>12575</v>
      </c>
      <c r="F36" s="39">
        <f t="shared" si="4"/>
        <v>1.1736979652790742</v>
      </c>
      <c r="G36" s="51">
        <v>4343</v>
      </c>
      <c r="H36" s="39">
        <v>-0.146</v>
      </c>
      <c r="I36" s="9">
        <f t="shared" si="8"/>
        <v>0.854</v>
      </c>
      <c r="L36" s="37">
        <f t="shared" si="9"/>
        <v>5085.480093676815</v>
      </c>
      <c r="O36" s="37">
        <f t="shared" si="10"/>
        <v>13771.208226221079</v>
      </c>
    </row>
    <row r="37" spans="2:15" ht="18">
      <c r="B37" s="25" t="s">
        <v>82</v>
      </c>
      <c r="C37" s="2">
        <v>10987</v>
      </c>
      <c r="D37" s="26">
        <v>0.903</v>
      </c>
      <c r="E37" s="34">
        <v>10547</v>
      </c>
      <c r="F37" s="39">
        <f t="shared" si="4"/>
        <v>0.959952671338855</v>
      </c>
      <c r="G37" s="51">
        <v>4438</v>
      </c>
      <c r="H37" s="39">
        <v>-0.076</v>
      </c>
      <c r="I37" s="9">
        <f t="shared" si="8"/>
        <v>0.924</v>
      </c>
      <c r="L37" s="37">
        <f t="shared" si="9"/>
        <v>4803.030303030303</v>
      </c>
      <c r="O37" s="37">
        <f t="shared" si="10"/>
        <v>12167.220376522702</v>
      </c>
    </row>
    <row r="38" spans="2:15" ht="18">
      <c r="B38" s="25" t="s">
        <v>83</v>
      </c>
      <c r="C38" s="2">
        <v>7453</v>
      </c>
      <c r="D38" s="26">
        <v>0.773</v>
      </c>
      <c r="E38" s="34">
        <v>5145</v>
      </c>
      <c r="F38" s="39">
        <f t="shared" si="4"/>
        <v>0.6903260432040789</v>
      </c>
      <c r="G38" s="51">
        <v>2062</v>
      </c>
      <c r="H38" s="39">
        <v>0.071</v>
      </c>
      <c r="I38" s="9">
        <f t="shared" si="8"/>
        <v>1.071</v>
      </c>
      <c r="L38" s="37">
        <f t="shared" si="9"/>
        <v>1925.3034547152195</v>
      </c>
      <c r="O38" s="37">
        <f t="shared" si="10"/>
        <v>9641.655886157827</v>
      </c>
    </row>
    <row r="39" spans="2:15" ht="18">
      <c r="B39" s="25" t="s">
        <v>84</v>
      </c>
      <c r="C39" s="2">
        <v>9780</v>
      </c>
      <c r="D39" s="26">
        <v>0.859</v>
      </c>
      <c r="E39" s="34">
        <v>11294</v>
      </c>
      <c r="F39" s="39">
        <f t="shared" si="4"/>
        <v>1.1548057259713702</v>
      </c>
      <c r="G39" s="51">
        <v>4506</v>
      </c>
      <c r="H39" s="39">
        <v>-0.145</v>
      </c>
      <c r="I39" s="9">
        <f t="shared" si="8"/>
        <v>0.855</v>
      </c>
      <c r="L39" s="37">
        <f t="shared" si="9"/>
        <v>5270.175438596491</v>
      </c>
      <c r="O39" s="37">
        <f t="shared" si="10"/>
        <v>11385.331781140861</v>
      </c>
    </row>
    <row r="40" spans="2:15" ht="18.75" thickBot="1">
      <c r="B40" s="17" t="s">
        <v>85</v>
      </c>
      <c r="C40" s="12">
        <v>20555</v>
      </c>
      <c r="D40" s="20">
        <v>0.782</v>
      </c>
      <c r="E40" s="35">
        <v>22256</v>
      </c>
      <c r="F40" s="43">
        <f t="shared" si="4"/>
        <v>1.0827535879348091</v>
      </c>
      <c r="G40" s="52">
        <v>8989</v>
      </c>
      <c r="H40" s="43">
        <v>-0.104</v>
      </c>
      <c r="I40" s="16">
        <f t="shared" si="8"/>
        <v>0.896</v>
      </c>
      <c r="L40" s="37">
        <f t="shared" si="9"/>
        <v>10032.36607142857</v>
      </c>
      <c r="O40" s="37">
        <f t="shared" si="10"/>
        <v>26285.166240409206</v>
      </c>
    </row>
    <row r="41" spans="2:15" ht="19.5" thickBot="1" thickTop="1">
      <c r="B41" s="27" t="s">
        <v>1</v>
      </c>
      <c r="C41" s="30">
        <f>SUM(C35+C36+C37+C38+C39+C40)</f>
        <v>836305</v>
      </c>
      <c r="D41" s="29">
        <f>SUM(C41/O41)</f>
        <v>0.9945884559983679</v>
      </c>
      <c r="E41" s="30">
        <f>SUM(E35+E36+E37+E38+E39+E40)</f>
        <v>764200</v>
      </c>
      <c r="F41" s="45">
        <f t="shared" si="4"/>
        <v>0.9137814553302922</v>
      </c>
      <c r="G41" s="53">
        <f>SUM(G34+G35+G36+G37+G38+G39+G40)</f>
        <v>359196</v>
      </c>
      <c r="H41" s="45"/>
      <c r="I41" s="13">
        <f>SUM(G41/L41)</f>
        <v>0.9725796852994851</v>
      </c>
      <c r="L41" s="1">
        <f>SUM(L34+L35+L36+L37+L38+L39+L40)</f>
        <v>369322.95155783894</v>
      </c>
      <c r="O41" s="37">
        <f>SUM(O35+O36+O37+O38+O39+O40)</f>
        <v>840855.3255934557</v>
      </c>
    </row>
    <row r="42" spans="2:15" ht="18.75" thickTop="1">
      <c r="B42" s="19" t="s">
        <v>55</v>
      </c>
      <c r="C42" s="11">
        <v>51269</v>
      </c>
      <c r="D42" s="23">
        <v>1.016</v>
      </c>
      <c r="E42" s="24">
        <v>50757</v>
      </c>
      <c r="F42" s="44">
        <f t="shared" si="4"/>
        <v>0.9900134584251692</v>
      </c>
      <c r="G42" s="54">
        <v>22940</v>
      </c>
      <c r="H42" s="44">
        <v>-0.034</v>
      </c>
      <c r="I42" s="10">
        <f>SUM(1+H42)</f>
        <v>0.966</v>
      </c>
      <c r="L42" s="37">
        <f>SUM(G42/I42)</f>
        <v>23747.412008281575</v>
      </c>
      <c r="O42" s="37">
        <f>SUM(C42/D42)</f>
        <v>50461.61417322834</v>
      </c>
    </row>
    <row r="43" spans="2:15" ht="18.75" thickBot="1">
      <c r="B43" s="18" t="s">
        <v>58</v>
      </c>
      <c r="C43" s="14">
        <v>6998</v>
      </c>
      <c r="D43" s="21">
        <v>0.6</v>
      </c>
      <c r="E43" s="22">
        <v>20517</v>
      </c>
      <c r="F43" s="46">
        <f t="shared" si="4"/>
        <v>2.931837667905116</v>
      </c>
      <c r="G43" s="52">
        <v>3687</v>
      </c>
      <c r="H43" s="43">
        <v>-0.517</v>
      </c>
      <c r="I43" s="16">
        <f>SUM(1+H43)</f>
        <v>0.483</v>
      </c>
      <c r="L43" s="37">
        <f>SUM(G43/I43)</f>
        <v>7633.540372670807</v>
      </c>
      <c r="O43" s="37">
        <f>SUM(C43/D43)</f>
        <v>11663.333333333334</v>
      </c>
    </row>
    <row r="44" spans="2:12" ht="19.5" thickBot="1" thickTop="1">
      <c r="B44" s="27" t="s">
        <v>2</v>
      </c>
      <c r="C44" s="28">
        <f>SUM(C4+C5+C6+C7+C8+C9+C11+C12+C13+C15+C16+C21+C22+C23+C24+C18+C19+C25+C27+C28+C29+C30+C31+C32+C35+C36+C37+C38+C39+C40+C42+C43)</f>
        <v>17187407</v>
      </c>
      <c r="D44" s="29">
        <v>1.037</v>
      </c>
      <c r="E44" s="30">
        <f>SUM(E4+E5+E6+E7+E8+E9+E11+E12+E13+E15+E16+E21+E22+E23+E24+E18+E19+E25+E27+E28+E29+E30+E31+E32+E35+E36+E37+E38+E39+E40+E42+E43)</f>
        <v>17347286</v>
      </c>
      <c r="F44" s="45">
        <f t="shared" si="4"/>
        <v>1.009302101241915</v>
      </c>
      <c r="G44" s="53">
        <v>8252640</v>
      </c>
      <c r="H44" s="45">
        <v>-0.009</v>
      </c>
      <c r="I44" s="13">
        <f>SUM(1+H44)</f>
        <v>0.991</v>
      </c>
      <c r="L44" s="37">
        <f>SUM(G44/I44)</f>
        <v>8327588.294651867</v>
      </c>
    </row>
    <row r="45" spans="2:12" ht="19.5" thickBot="1" thickTop="1">
      <c r="B45" s="27" t="s">
        <v>3</v>
      </c>
      <c r="C45" s="28">
        <v>216158</v>
      </c>
      <c r="D45" s="29">
        <v>0.853</v>
      </c>
      <c r="E45" s="30">
        <v>187279</v>
      </c>
      <c r="F45" s="45">
        <f t="shared" si="4"/>
        <v>0.8663986528372765</v>
      </c>
      <c r="G45" s="53">
        <v>85507</v>
      </c>
      <c r="H45" s="45">
        <v>0.021</v>
      </c>
      <c r="I45" s="13">
        <f>SUM(1+H45)</f>
        <v>1.021</v>
      </c>
      <c r="L45" s="37">
        <f>SUM(G45/I45)</f>
        <v>83748.28599412342</v>
      </c>
    </row>
    <row r="46" spans="2:12" ht="19.5" thickBot="1" thickTop="1">
      <c r="B46" s="19" t="s">
        <v>4</v>
      </c>
      <c r="C46" s="11">
        <f>SUM(C44+C45)</f>
        <v>17403565</v>
      </c>
      <c r="D46" s="23">
        <v>1.034</v>
      </c>
      <c r="E46" s="24">
        <f>SUM(E44+E45)</f>
        <v>17534565</v>
      </c>
      <c r="F46" s="44">
        <f t="shared" si="4"/>
        <v>1.0075271934227268</v>
      </c>
      <c r="G46" s="55">
        <v>8338147</v>
      </c>
      <c r="H46" s="49">
        <v>-0.009</v>
      </c>
      <c r="I46" s="8">
        <f>SUM(1+H46)</f>
        <v>0.991</v>
      </c>
      <c r="L46" s="37">
        <f>SUM(G46/I46)</f>
        <v>8413871.846619576</v>
      </c>
    </row>
    <row r="47" ht="18">
      <c r="B47" s="36" t="s">
        <v>60</v>
      </c>
    </row>
  </sheetData>
  <printOptions/>
  <pageMargins left="0" right="0" top="0.984251968503937" bottom="0.984251968503937" header="0.5118110236220472" footer="0.5118110236220472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X25"/>
  <sheetViews>
    <sheetView workbookViewId="0" topLeftCell="A1">
      <selection activeCell="AM25" sqref="AM25"/>
    </sheetView>
  </sheetViews>
  <sheetFormatPr defaultColWidth="12.796875" defaultRowHeight="15"/>
  <cols>
    <col min="1" max="1" width="2.69921875" style="0" customWidth="1"/>
    <col min="2" max="2" width="7.69921875" style="0" customWidth="1"/>
    <col min="3" max="3" width="6.19921875" style="0" hidden="1" customWidth="1"/>
    <col min="4" max="4" width="6.8984375" style="0" hidden="1" customWidth="1"/>
    <col min="5" max="5" width="8.8984375" style="0" hidden="1" customWidth="1"/>
    <col min="6" max="6" width="6.3984375" style="0" hidden="1" customWidth="1"/>
    <col min="7" max="7" width="6.19921875" style="0" hidden="1" customWidth="1"/>
    <col min="8" max="8" width="6.3984375" style="0" hidden="1" customWidth="1"/>
    <col min="9" max="9" width="8.8984375" style="1" hidden="1" customWidth="1"/>
    <col min="10" max="10" width="6.3984375" style="7" hidden="1" customWidth="1"/>
    <col min="11" max="11" width="8.8984375" style="1" hidden="1" customWidth="1"/>
    <col min="12" max="12" width="6.3984375" style="7" hidden="1" customWidth="1"/>
    <col min="13" max="13" width="9.59765625" style="1" hidden="1" customWidth="1"/>
    <col min="14" max="14" width="2.09765625" style="7" hidden="1" customWidth="1"/>
    <col min="15" max="15" width="8.8984375" style="0" hidden="1" customWidth="1"/>
    <col min="16" max="17" width="6.3984375" style="0" hidden="1" customWidth="1"/>
    <col min="18" max="18" width="8.8984375" style="0" hidden="1" customWidth="1"/>
    <col min="19" max="19" width="6.19921875" style="0" hidden="1" customWidth="1"/>
    <col min="20" max="20" width="6.3984375" style="0" hidden="1" customWidth="1"/>
    <col min="21" max="21" width="9.59765625" style="0" hidden="1" customWidth="1"/>
    <col min="22" max="23" width="6.3984375" style="0" hidden="1" customWidth="1"/>
    <col min="24" max="24" width="0.1015625" style="0" hidden="1" customWidth="1"/>
    <col min="25" max="25" width="6.3984375" style="0" hidden="1" customWidth="1"/>
    <col min="26" max="26" width="9.59765625" style="0" hidden="1" customWidth="1"/>
    <col min="27" max="27" width="6.3984375" style="15" hidden="1" customWidth="1"/>
    <col min="28" max="28" width="9.59765625" style="0" hidden="1" customWidth="1"/>
    <col min="29" max="29" width="6.3984375" style="0" hidden="1" customWidth="1"/>
    <col min="30" max="30" width="9.59765625" style="0" hidden="1" customWidth="1"/>
    <col min="31" max="31" width="6.59765625" style="15" hidden="1" customWidth="1"/>
    <col min="32" max="32" width="9.59765625" style="0" hidden="1" customWidth="1"/>
    <col min="33" max="33" width="6.59765625" style="15" hidden="1" customWidth="1"/>
    <col min="34" max="34" width="9.59765625" style="0" hidden="1" customWidth="1"/>
    <col min="35" max="35" width="6.59765625" style="15" hidden="1" customWidth="1"/>
    <col min="36" max="36" width="10.59765625" style="1" customWidth="1"/>
    <col min="37" max="37" width="8.09765625" style="15" customWidth="1"/>
    <col min="38" max="38" width="9" style="15" hidden="1" customWidth="1"/>
    <col min="39" max="39" width="8.09765625" style="1" customWidth="1"/>
    <col min="40" max="40" width="9.59765625" style="1" customWidth="1"/>
    <col min="41" max="41" width="10.59765625" style="1" customWidth="1"/>
    <col min="42" max="42" width="10.59765625" style="15" hidden="1" customWidth="1"/>
    <col min="43" max="43" width="8.09765625" style="15" customWidth="1"/>
    <col min="44" max="44" width="8.09765625" style="1" customWidth="1"/>
    <col min="45" max="45" width="9.59765625" style="1" customWidth="1"/>
    <col min="46" max="46" width="10.59765625" style="1" customWidth="1"/>
    <col min="47" max="47" width="8.09765625" style="0" hidden="1" customWidth="1"/>
    <col min="48" max="48" width="8.09765625" style="15" customWidth="1"/>
    <col min="49" max="49" width="8.09765625" style="1" customWidth="1"/>
    <col min="50" max="50" width="9.59765625" style="1" customWidth="1"/>
    <col min="51" max="16384" width="10.59765625" style="0" customWidth="1"/>
  </cols>
  <sheetData>
    <row r="2" spans="2:8" ht="18">
      <c r="B2" s="3" t="s">
        <v>27</v>
      </c>
      <c r="C2" s="5"/>
      <c r="D2" s="6"/>
      <c r="E2" s="5"/>
      <c r="F2" s="7"/>
      <c r="G2" s="1"/>
      <c r="H2" s="7"/>
    </row>
    <row r="3" spans="2:50" ht="18" customHeight="1">
      <c r="B3" s="3"/>
      <c r="C3" s="5"/>
      <c r="D3" s="6"/>
      <c r="E3" s="5"/>
      <c r="F3" s="7"/>
      <c r="G3" s="1"/>
      <c r="H3" s="7"/>
      <c r="AJ3" s="84" t="s">
        <v>48</v>
      </c>
      <c r="AK3" s="86"/>
      <c r="AL3" s="86"/>
      <c r="AM3" s="86"/>
      <c r="AN3" s="85"/>
      <c r="AO3" s="84" t="s">
        <v>49</v>
      </c>
      <c r="AP3" s="86"/>
      <c r="AQ3" s="86"/>
      <c r="AR3" s="86"/>
      <c r="AS3" s="85"/>
      <c r="AT3" s="84" t="s">
        <v>57</v>
      </c>
      <c r="AU3" s="86"/>
      <c r="AV3" s="86"/>
      <c r="AW3" s="86"/>
      <c r="AX3" s="85"/>
    </row>
    <row r="4" spans="2:50" s="4" customFormat="1" ht="18">
      <c r="B4" s="58"/>
      <c r="C4" s="40"/>
      <c r="D4" s="57" t="s">
        <v>56</v>
      </c>
      <c r="E4" s="58" t="s">
        <v>49</v>
      </c>
      <c r="F4" s="57" t="s">
        <v>56</v>
      </c>
      <c r="G4" s="40" t="s">
        <v>57</v>
      </c>
      <c r="H4" s="57" t="s">
        <v>56</v>
      </c>
      <c r="I4" s="59" t="s">
        <v>48</v>
      </c>
      <c r="J4" s="60" t="s">
        <v>56</v>
      </c>
      <c r="K4" s="59" t="s">
        <v>49</v>
      </c>
      <c r="L4" s="60" t="s">
        <v>56</v>
      </c>
      <c r="M4" s="59" t="s">
        <v>57</v>
      </c>
      <c r="N4" s="60" t="s">
        <v>56</v>
      </c>
      <c r="O4" s="59" t="s">
        <v>48</v>
      </c>
      <c r="P4" s="60" t="s">
        <v>56</v>
      </c>
      <c r="Q4" s="60" t="s">
        <v>43</v>
      </c>
      <c r="R4" s="59" t="s">
        <v>49</v>
      </c>
      <c r="S4" s="60" t="s">
        <v>56</v>
      </c>
      <c r="T4" s="60" t="s">
        <v>43</v>
      </c>
      <c r="U4" s="59" t="s">
        <v>57</v>
      </c>
      <c r="V4" s="60" t="s">
        <v>56</v>
      </c>
      <c r="W4" s="60" t="s">
        <v>43</v>
      </c>
      <c r="X4" s="59" t="s">
        <v>48</v>
      </c>
      <c r="Y4" s="60" t="s">
        <v>56</v>
      </c>
      <c r="Z4" s="59" t="s">
        <v>49</v>
      </c>
      <c r="AA4" s="60" t="s">
        <v>56</v>
      </c>
      <c r="AB4" s="59" t="s">
        <v>57</v>
      </c>
      <c r="AC4" s="60" t="s">
        <v>56</v>
      </c>
      <c r="AD4" s="59" t="s">
        <v>48</v>
      </c>
      <c r="AE4" s="60" t="s">
        <v>56</v>
      </c>
      <c r="AF4" s="59" t="s">
        <v>49</v>
      </c>
      <c r="AG4" s="60" t="s">
        <v>56</v>
      </c>
      <c r="AH4" s="59" t="s">
        <v>57</v>
      </c>
      <c r="AI4" s="60" t="s">
        <v>56</v>
      </c>
      <c r="AJ4" s="59" t="s">
        <v>28</v>
      </c>
      <c r="AK4" s="60" t="s">
        <v>56</v>
      </c>
      <c r="AL4" s="60"/>
      <c r="AM4" s="82" t="s">
        <v>26</v>
      </c>
      <c r="AN4" s="83"/>
      <c r="AO4" s="59" t="s">
        <v>28</v>
      </c>
      <c r="AP4" s="60"/>
      <c r="AQ4" s="60" t="s">
        <v>56</v>
      </c>
      <c r="AR4" s="82" t="s">
        <v>26</v>
      </c>
      <c r="AS4" s="83"/>
      <c r="AT4" s="40" t="s">
        <v>28</v>
      </c>
      <c r="AU4" s="58"/>
      <c r="AV4" s="62" t="s">
        <v>56</v>
      </c>
      <c r="AW4" s="84" t="s">
        <v>26</v>
      </c>
      <c r="AX4" s="85"/>
    </row>
    <row r="5" spans="2:50" ht="18">
      <c r="B5" s="25" t="s">
        <v>14</v>
      </c>
      <c r="C5" s="41">
        <v>117368</v>
      </c>
      <c r="D5" s="61">
        <v>0.982</v>
      </c>
      <c r="E5" s="41">
        <v>113823</v>
      </c>
      <c r="F5" s="61">
        <v>0.979</v>
      </c>
      <c r="G5" s="41">
        <f aca="true" t="shared" si="0" ref="G5:G20">SUM(C5+E5)</f>
        <v>231191</v>
      </c>
      <c r="H5" s="61">
        <v>0.981</v>
      </c>
      <c r="I5" s="41">
        <v>102432</v>
      </c>
      <c r="J5" s="61">
        <f aca="true" t="shared" si="1" ref="J5:J19">SUM(I5/C5)</f>
        <v>0.8727421443664372</v>
      </c>
      <c r="K5" s="41">
        <v>98584</v>
      </c>
      <c r="L5" s="61">
        <f aca="true" t="shared" si="2" ref="L5:L19">SUM(K5/E5)</f>
        <v>0.8661166899484287</v>
      </c>
      <c r="M5" s="41">
        <f aca="true" t="shared" si="3" ref="M5:M20">SUM(I5+K5)</f>
        <v>201016</v>
      </c>
      <c r="N5" s="61">
        <f aca="true" t="shared" si="4" ref="N5:N19">SUM(M5/G5)</f>
        <v>0.8694802133301037</v>
      </c>
      <c r="O5" s="41">
        <v>128762</v>
      </c>
      <c r="P5" s="61">
        <f aca="true" t="shared" si="5" ref="P5:P19">SUM(O5/I5)</f>
        <v>1.2570485785691972</v>
      </c>
      <c r="Q5" s="61">
        <f aca="true" t="shared" si="6" ref="Q5:Q19">SUM(O5/C5)</f>
        <v>1.097079272033263</v>
      </c>
      <c r="R5" s="41">
        <v>124653</v>
      </c>
      <c r="S5" s="61">
        <f aca="true" t="shared" si="7" ref="S5:S19">SUM(R5/K5)</f>
        <v>1.2644343909762232</v>
      </c>
      <c r="T5" s="61">
        <f aca="true" t="shared" si="8" ref="T5:T19">SUM(R5/E5)</f>
        <v>1.095147729369284</v>
      </c>
      <c r="U5" s="41">
        <f aca="true" t="shared" si="9" ref="U5:U20">SUM(O5+R5)</f>
        <v>253415</v>
      </c>
      <c r="V5" s="61">
        <f aca="true" t="shared" si="10" ref="V5:V19">SUM(U5/M5)</f>
        <v>1.2606707923747364</v>
      </c>
      <c r="W5" s="56">
        <f aca="true" t="shared" si="11" ref="W5:W19">SUM(U5/G5)</f>
        <v>1.0961283094930165</v>
      </c>
      <c r="X5" s="41">
        <v>132605</v>
      </c>
      <c r="Y5" s="61">
        <f aca="true" t="shared" si="12" ref="Y5:Y19">SUM(X5/O5)</f>
        <v>1.029845761948401</v>
      </c>
      <c r="Z5" s="41">
        <v>129448</v>
      </c>
      <c r="AA5" s="61">
        <f aca="true" t="shared" si="13" ref="AA5:AA19">SUM(Z5/R5)</f>
        <v>1.038466783791806</v>
      </c>
      <c r="AB5" s="41">
        <f aca="true" t="shared" si="14" ref="AB5:AB21">SUM(X5+Z5)</f>
        <v>262053</v>
      </c>
      <c r="AC5" s="61">
        <f aca="true" t="shared" si="15" ref="AC5:AC19">SUM(AB5/U5)</f>
        <v>1.034086380048537</v>
      </c>
      <c r="AD5" s="25">
        <v>126343</v>
      </c>
      <c r="AE5" s="56">
        <f aca="true" t="shared" si="16" ref="AE5:AE19">SUM(AD5/X5)</f>
        <v>0.9527770446061612</v>
      </c>
      <c r="AF5" s="25">
        <v>122864</v>
      </c>
      <c r="AG5" s="56">
        <f aca="true" t="shared" si="17" ref="AG5:AG19">SUM(AF5/Z5)</f>
        <v>0.9491378777578642</v>
      </c>
      <c r="AH5" s="25">
        <f aca="true" t="shared" si="18" ref="AH5:AH19">SUM(AD5+AF5)</f>
        <v>249207</v>
      </c>
      <c r="AI5" s="56">
        <f aca="true" t="shared" si="19" ref="AI5:AI19">SUM(AH5/AB5)</f>
        <v>0.9509793820334055</v>
      </c>
      <c r="AJ5" s="41">
        <v>54270</v>
      </c>
      <c r="AK5" s="56">
        <f aca="true" t="shared" si="20" ref="AK5:AK19">SUM(1+AL5)</f>
        <v>0.99</v>
      </c>
      <c r="AL5" s="56">
        <v>-0.01</v>
      </c>
      <c r="AM5" s="41">
        <f aca="true" t="shared" si="21" ref="AM5:AM19">SUM(AJ5*AL5)</f>
        <v>-542.7</v>
      </c>
      <c r="AN5" s="76" t="s">
        <v>25</v>
      </c>
      <c r="AO5" s="41">
        <v>52129</v>
      </c>
      <c r="AP5" s="56">
        <v>-0.024</v>
      </c>
      <c r="AQ5" s="56">
        <f aca="true" t="shared" si="22" ref="AQ5:AQ19">SUM(1+AP5)</f>
        <v>0.976</v>
      </c>
      <c r="AR5" s="41">
        <f aca="true" t="shared" si="23" ref="AR5:AR19">SUM(AO5*AP5)</f>
        <v>-1251.096</v>
      </c>
      <c r="AS5" s="76" t="s">
        <v>25</v>
      </c>
      <c r="AT5" s="41">
        <f aca="true" t="shared" si="24" ref="AT5:AT19">SUM(AJ5+AO5)</f>
        <v>106399</v>
      </c>
      <c r="AU5" s="25">
        <v>108235</v>
      </c>
      <c r="AV5" s="56">
        <f aca="true" t="shared" si="25" ref="AV5:AV19">SUM(AT5/AU5)</f>
        <v>0.9830369104263871</v>
      </c>
      <c r="AW5" s="41">
        <f aca="true" t="shared" si="26" ref="AW5:AW19">SUM(AM5+AR5)</f>
        <v>-1793.796</v>
      </c>
      <c r="AX5" s="76" t="s">
        <v>25</v>
      </c>
    </row>
    <row r="6" spans="2:50" ht="18">
      <c r="B6" s="25" t="s">
        <v>15</v>
      </c>
      <c r="C6" s="41">
        <v>131123</v>
      </c>
      <c r="D6" s="61">
        <v>0.95</v>
      </c>
      <c r="E6" s="41">
        <v>128625</v>
      </c>
      <c r="F6" s="61">
        <v>0.938</v>
      </c>
      <c r="G6" s="41">
        <f t="shared" si="0"/>
        <v>259748</v>
      </c>
      <c r="H6" s="61">
        <v>0.944</v>
      </c>
      <c r="I6" s="41">
        <v>109935</v>
      </c>
      <c r="J6" s="61">
        <f t="shared" si="1"/>
        <v>0.8384112627075342</v>
      </c>
      <c r="K6" s="41">
        <v>107695</v>
      </c>
      <c r="L6" s="61">
        <f t="shared" si="2"/>
        <v>0.8372789115646259</v>
      </c>
      <c r="M6" s="41">
        <f t="shared" si="3"/>
        <v>217630</v>
      </c>
      <c r="N6" s="61">
        <f t="shared" si="4"/>
        <v>0.8378505320541448</v>
      </c>
      <c r="O6" s="41">
        <v>141514</v>
      </c>
      <c r="P6" s="61">
        <f t="shared" si="5"/>
        <v>1.2872515577386638</v>
      </c>
      <c r="Q6" s="61">
        <f t="shared" si="6"/>
        <v>1.0792462039459134</v>
      </c>
      <c r="R6" s="41">
        <v>139369</v>
      </c>
      <c r="S6" s="61">
        <f t="shared" si="7"/>
        <v>1.2941083615766749</v>
      </c>
      <c r="T6" s="61">
        <f t="shared" si="8"/>
        <v>1.0835296404275996</v>
      </c>
      <c r="U6" s="41">
        <f t="shared" si="9"/>
        <v>280883</v>
      </c>
      <c r="V6" s="61">
        <f t="shared" si="10"/>
        <v>1.2906446721499794</v>
      </c>
      <c r="W6" s="56">
        <f t="shared" si="11"/>
        <v>1.0813673252537075</v>
      </c>
      <c r="X6" s="41">
        <v>152950</v>
      </c>
      <c r="Y6" s="61">
        <f t="shared" si="12"/>
        <v>1.0808117924728295</v>
      </c>
      <c r="Z6" s="41">
        <v>149922</v>
      </c>
      <c r="AA6" s="61">
        <f t="shared" si="13"/>
        <v>1.0757198516169306</v>
      </c>
      <c r="AB6" s="41">
        <f t="shared" si="14"/>
        <v>302872</v>
      </c>
      <c r="AC6" s="61">
        <f t="shared" si="15"/>
        <v>1.07828526468316</v>
      </c>
      <c r="AD6" s="25">
        <v>157105</v>
      </c>
      <c r="AE6" s="56">
        <f t="shared" si="16"/>
        <v>1.0271657404380516</v>
      </c>
      <c r="AF6" s="25">
        <v>154389</v>
      </c>
      <c r="AG6" s="56">
        <f t="shared" si="17"/>
        <v>1.0297954936567015</v>
      </c>
      <c r="AH6" s="25">
        <f t="shared" si="18"/>
        <v>311494</v>
      </c>
      <c r="AI6" s="56">
        <f t="shared" si="19"/>
        <v>1.028467471407063</v>
      </c>
      <c r="AJ6" s="41">
        <v>61585</v>
      </c>
      <c r="AK6" s="56">
        <f t="shared" si="20"/>
        <v>0.995</v>
      </c>
      <c r="AL6" s="56">
        <v>-0.005</v>
      </c>
      <c r="AM6" s="41">
        <f t="shared" si="21"/>
        <v>-307.925</v>
      </c>
      <c r="AN6" s="76">
        <f>SUM(AM5+AM6)</f>
        <v>-850.625</v>
      </c>
      <c r="AO6" s="41">
        <v>59357</v>
      </c>
      <c r="AP6" s="56">
        <v>-0.023</v>
      </c>
      <c r="AQ6" s="56">
        <f t="shared" si="22"/>
        <v>0.977</v>
      </c>
      <c r="AR6" s="41">
        <f t="shared" si="23"/>
        <v>-1365.211</v>
      </c>
      <c r="AS6" s="76">
        <f>SUM(AR5+AR6)</f>
        <v>-2616.307</v>
      </c>
      <c r="AT6" s="41">
        <f t="shared" si="24"/>
        <v>120942</v>
      </c>
      <c r="AU6" s="25">
        <v>122661</v>
      </c>
      <c r="AV6" s="56">
        <f t="shared" si="25"/>
        <v>0.9859857656467826</v>
      </c>
      <c r="AW6" s="41">
        <f t="shared" si="26"/>
        <v>-1673.136</v>
      </c>
      <c r="AX6" s="76">
        <f>SUM(AW5+AW6)</f>
        <v>-3466.932</v>
      </c>
    </row>
    <row r="7" spans="2:50" ht="18">
      <c r="B7" s="25" t="s">
        <v>16</v>
      </c>
      <c r="C7" s="41">
        <v>133175</v>
      </c>
      <c r="D7" s="61">
        <v>0.909</v>
      </c>
      <c r="E7" s="41">
        <v>139985</v>
      </c>
      <c r="F7" s="61">
        <v>0.897</v>
      </c>
      <c r="G7" s="41">
        <f t="shared" si="0"/>
        <v>273160</v>
      </c>
      <c r="H7" s="61">
        <v>0.903</v>
      </c>
      <c r="I7" s="41">
        <v>101239</v>
      </c>
      <c r="J7" s="61">
        <f t="shared" si="1"/>
        <v>0.7601952318378074</v>
      </c>
      <c r="K7" s="41">
        <v>104775</v>
      </c>
      <c r="L7" s="61">
        <f t="shared" si="2"/>
        <v>0.7484730506840018</v>
      </c>
      <c r="M7" s="41">
        <f t="shared" si="3"/>
        <v>206014</v>
      </c>
      <c r="N7" s="61">
        <f t="shared" si="4"/>
        <v>0.7541880216722799</v>
      </c>
      <c r="O7" s="41">
        <v>139628</v>
      </c>
      <c r="P7" s="61">
        <f t="shared" si="5"/>
        <v>1.3791918134315826</v>
      </c>
      <c r="Q7" s="61">
        <f t="shared" si="6"/>
        <v>1.048455040360428</v>
      </c>
      <c r="R7" s="41">
        <v>146505</v>
      </c>
      <c r="S7" s="61">
        <f t="shared" si="7"/>
        <v>1.3982820329277021</v>
      </c>
      <c r="T7" s="61">
        <f t="shared" si="8"/>
        <v>1.0465764189020252</v>
      </c>
      <c r="U7" s="41">
        <f t="shared" si="9"/>
        <v>286133</v>
      </c>
      <c r="V7" s="61">
        <f t="shared" si="10"/>
        <v>1.3889007543176677</v>
      </c>
      <c r="W7" s="56">
        <f t="shared" si="11"/>
        <v>1.0474923121979791</v>
      </c>
      <c r="X7" s="41">
        <v>146929</v>
      </c>
      <c r="Y7" s="61">
        <f t="shared" si="12"/>
        <v>1.052288939181253</v>
      </c>
      <c r="Z7" s="41">
        <v>152966</v>
      </c>
      <c r="AA7" s="61">
        <f t="shared" si="13"/>
        <v>1.0441008839288761</v>
      </c>
      <c r="AB7" s="41">
        <f t="shared" si="14"/>
        <v>299895</v>
      </c>
      <c r="AC7" s="61">
        <f t="shared" si="15"/>
        <v>1.0480965145579153</v>
      </c>
      <c r="AD7" s="25">
        <v>151929</v>
      </c>
      <c r="AE7" s="56">
        <f t="shared" si="16"/>
        <v>1.0340300417208312</v>
      </c>
      <c r="AF7" s="25">
        <v>158311</v>
      </c>
      <c r="AG7" s="56">
        <f t="shared" si="17"/>
        <v>1.0349424055018763</v>
      </c>
      <c r="AH7" s="25">
        <f t="shared" si="18"/>
        <v>310240</v>
      </c>
      <c r="AI7" s="56">
        <f t="shared" si="19"/>
        <v>1.0344954067256873</v>
      </c>
      <c r="AJ7" s="41">
        <v>58140</v>
      </c>
      <c r="AK7" s="56">
        <f t="shared" si="20"/>
        <v>1.018</v>
      </c>
      <c r="AL7" s="56">
        <v>0.018</v>
      </c>
      <c r="AM7" s="41">
        <f t="shared" si="21"/>
        <v>1046.52</v>
      </c>
      <c r="AN7" s="81" t="s">
        <v>7</v>
      </c>
      <c r="AO7" s="41">
        <v>58508</v>
      </c>
      <c r="AP7" s="56">
        <v>0.014</v>
      </c>
      <c r="AQ7" s="56">
        <f t="shared" si="22"/>
        <v>1.014</v>
      </c>
      <c r="AR7" s="41">
        <f t="shared" si="23"/>
        <v>819.112</v>
      </c>
      <c r="AS7" s="81" t="s">
        <v>8</v>
      </c>
      <c r="AT7" s="41">
        <f t="shared" si="24"/>
        <v>116648</v>
      </c>
      <c r="AU7" s="25">
        <v>114844</v>
      </c>
      <c r="AV7" s="56">
        <f t="shared" si="25"/>
        <v>1.015708265124865</v>
      </c>
      <c r="AW7" s="41">
        <f t="shared" si="26"/>
        <v>1865.632</v>
      </c>
      <c r="AX7" s="81" t="s">
        <v>9</v>
      </c>
    </row>
    <row r="8" spans="2:50" ht="18">
      <c r="B8" s="25" t="s">
        <v>17</v>
      </c>
      <c r="C8" s="41">
        <v>235848</v>
      </c>
      <c r="D8" s="61">
        <v>1.203</v>
      </c>
      <c r="E8" s="41">
        <v>327028</v>
      </c>
      <c r="F8" s="61">
        <v>1.101</v>
      </c>
      <c r="G8" s="41">
        <f t="shared" si="0"/>
        <v>562876</v>
      </c>
      <c r="H8" s="61">
        <v>1.142</v>
      </c>
      <c r="I8" s="41">
        <v>158151</v>
      </c>
      <c r="J8" s="61">
        <f t="shared" si="1"/>
        <v>0.6705632441233337</v>
      </c>
      <c r="K8" s="41">
        <v>231561</v>
      </c>
      <c r="L8" s="61">
        <f t="shared" si="2"/>
        <v>0.708076984233766</v>
      </c>
      <c r="M8" s="41">
        <f t="shared" si="3"/>
        <v>389712</v>
      </c>
      <c r="N8" s="61">
        <f t="shared" si="4"/>
        <v>0.6923585301203107</v>
      </c>
      <c r="O8" s="41">
        <v>216602</v>
      </c>
      <c r="P8" s="61">
        <f t="shared" si="5"/>
        <v>1.3695898223849359</v>
      </c>
      <c r="Q8" s="61">
        <f t="shared" si="6"/>
        <v>0.918396594416743</v>
      </c>
      <c r="R8" s="41">
        <v>311648</v>
      </c>
      <c r="S8" s="61">
        <f t="shared" si="7"/>
        <v>1.3458570311926448</v>
      </c>
      <c r="T8" s="61">
        <f t="shared" si="8"/>
        <v>0.9529703878566973</v>
      </c>
      <c r="U8" s="41">
        <f t="shared" si="9"/>
        <v>528250</v>
      </c>
      <c r="V8" s="61">
        <f t="shared" si="10"/>
        <v>1.3554881553557498</v>
      </c>
      <c r="W8" s="56">
        <f t="shared" si="11"/>
        <v>0.9384837868375984</v>
      </c>
      <c r="X8" s="41">
        <v>217692</v>
      </c>
      <c r="Y8" s="61">
        <f t="shared" si="12"/>
        <v>1.0050322711701647</v>
      </c>
      <c r="Z8" s="41">
        <v>310912</v>
      </c>
      <c r="AA8" s="61">
        <f t="shared" si="13"/>
        <v>0.9976383612280522</v>
      </c>
      <c r="AB8" s="41">
        <f t="shared" si="14"/>
        <v>528604</v>
      </c>
      <c r="AC8" s="61">
        <f t="shared" si="15"/>
        <v>1.0006701372456224</v>
      </c>
      <c r="AD8" s="25">
        <v>225525</v>
      </c>
      <c r="AE8" s="56">
        <f t="shared" si="16"/>
        <v>1.035982029656579</v>
      </c>
      <c r="AF8" s="25">
        <v>310454</v>
      </c>
      <c r="AG8" s="56">
        <f t="shared" si="17"/>
        <v>0.9985269143680527</v>
      </c>
      <c r="AH8" s="25">
        <f t="shared" si="18"/>
        <v>535979</v>
      </c>
      <c r="AI8" s="56">
        <f t="shared" si="19"/>
        <v>1.0139518429675145</v>
      </c>
      <c r="AJ8" s="41">
        <v>82359</v>
      </c>
      <c r="AK8" s="56">
        <f t="shared" si="20"/>
        <v>0.982</v>
      </c>
      <c r="AL8" s="56">
        <v>-0.018</v>
      </c>
      <c r="AM8" s="41">
        <f t="shared" si="21"/>
        <v>-1482.462</v>
      </c>
      <c r="AN8" s="76"/>
      <c r="AO8" s="41">
        <v>111039</v>
      </c>
      <c r="AP8" s="56">
        <v>-0.033</v>
      </c>
      <c r="AQ8" s="56">
        <f t="shared" si="22"/>
        <v>0.967</v>
      </c>
      <c r="AR8" s="41">
        <f t="shared" si="23"/>
        <v>-3664.2870000000003</v>
      </c>
      <c r="AS8" s="76"/>
      <c r="AT8" s="41">
        <f t="shared" si="24"/>
        <v>193398</v>
      </c>
      <c r="AU8" s="25">
        <v>198672</v>
      </c>
      <c r="AV8" s="56">
        <f t="shared" si="25"/>
        <v>0.973453732785697</v>
      </c>
      <c r="AW8" s="41">
        <f t="shared" si="26"/>
        <v>-5146.749</v>
      </c>
      <c r="AX8" s="76"/>
    </row>
    <row r="9" spans="2:50" ht="18">
      <c r="B9" s="25" t="s">
        <v>33</v>
      </c>
      <c r="C9" s="41">
        <v>444013</v>
      </c>
      <c r="D9" s="61">
        <v>0.954</v>
      </c>
      <c r="E9" s="41">
        <v>864191</v>
      </c>
      <c r="F9" s="61">
        <v>0.936</v>
      </c>
      <c r="G9" s="41">
        <f t="shared" si="0"/>
        <v>1308204</v>
      </c>
      <c r="H9" s="61">
        <v>0.942</v>
      </c>
      <c r="I9" s="41">
        <v>377217</v>
      </c>
      <c r="J9" s="61">
        <f t="shared" si="1"/>
        <v>0.8495629632465717</v>
      </c>
      <c r="K9" s="41">
        <v>696286</v>
      </c>
      <c r="L9" s="61">
        <f t="shared" si="2"/>
        <v>0.805708460282507</v>
      </c>
      <c r="M9" s="41">
        <f t="shared" si="3"/>
        <v>1073503</v>
      </c>
      <c r="N9" s="61">
        <f t="shared" si="4"/>
        <v>0.8205929656230986</v>
      </c>
      <c r="O9" s="41">
        <v>432836</v>
      </c>
      <c r="P9" s="61">
        <f t="shared" si="5"/>
        <v>1.147445634740746</v>
      </c>
      <c r="Q9" s="61">
        <f t="shared" si="6"/>
        <v>0.9748273136146914</v>
      </c>
      <c r="R9" s="41">
        <v>816793</v>
      </c>
      <c r="S9" s="61">
        <f t="shared" si="7"/>
        <v>1.1730711230729902</v>
      </c>
      <c r="T9" s="61">
        <f t="shared" si="8"/>
        <v>0.9451533283730101</v>
      </c>
      <c r="U9" s="41">
        <f t="shared" si="9"/>
        <v>1249629</v>
      </c>
      <c r="V9" s="61">
        <f t="shared" si="10"/>
        <v>1.1640666118306144</v>
      </c>
      <c r="W9" s="56">
        <f t="shared" si="11"/>
        <v>0.9552248731849161</v>
      </c>
      <c r="X9" s="41">
        <v>436383</v>
      </c>
      <c r="Y9" s="61">
        <f t="shared" si="12"/>
        <v>1.0081947897125008</v>
      </c>
      <c r="Z9" s="41">
        <v>846064</v>
      </c>
      <c r="AA9" s="61">
        <f t="shared" si="13"/>
        <v>1.0358364971296277</v>
      </c>
      <c r="AB9" s="41">
        <f t="shared" si="14"/>
        <v>1282447</v>
      </c>
      <c r="AC9" s="61">
        <f t="shared" si="15"/>
        <v>1.026262194619363</v>
      </c>
      <c r="AD9" s="25">
        <v>434454</v>
      </c>
      <c r="AE9" s="56">
        <f t="shared" si="16"/>
        <v>0.99557957115653</v>
      </c>
      <c r="AF9" s="25">
        <v>822270</v>
      </c>
      <c r="AG9" s="56">
        <f t="shared" si="17"/>
        <v>0.9718768320127082</v>
      </c>
      <c r="AH9" s="25">
        <f t="shared" si="18"/>
        <v>1256724</v>
      </c>
      <c r="AI9" s="56">
        <f t="shared" si="19"/>
        <v>0.9799422510247987</v>
      </c>
      <c r="AJ9" s="41">
        <v>217919</v>
      </c>
      <c r="AK9" s="56">
        <f t="shared" si="20"/>
        <v>0.962</v>
      </c>
      <c r="AL9" s="56">
        <v>-0.038</v>
      </c>
      <c r="AM9" s="41">
        <f t="shared" si="21"/>
        <v>-8280.922</v>
      </c>
      <c r="AN9" s="76"/>
      <c r="AO9" s="41">
        <v>399838</v>
      </c>
      <c r="AP9" s="56">
        <v>-0.06</v>
      </c>
      <c r="AQ9" s="56">
        <f t="shared" si="22"/>
        <v>0.94</v>
      </c>
      <c r="AR9" s="41">
        <f t="shared" si="23"/>
        <v>-23990.28</v>
      </c>
      <c r="AS9" s="76"/>
      <c r="AT9" s="41">
        <f t="shared" si="24"/>
        <v>617757</v>
      </c>
      <c r="AU9" s="25">
        <v>651840</v>
      </c>
      <c r="AV9" s="56">
        <f t="shared" si="25"/>
        <v>0.9477126288659794</v>
      </c>
      <c r="AW9" s="41">
        <f t="shared" si="26"/>
        <v>-32271.201999999997</v>
      </c>
      <c r="AX9" s="76"/>
    </row>
    <row r="10" spans="2:50" ht="18">
      <c r="B10" s="25" t="s">
        <v>34</v>
      </c>
      <c r="C10" s="41">
        <v>846972</v>
      </c>
      <c r="D10" s="61">
        <v>0.968</v>
      </c>
      <c r="E10" s="41">
        <v>1236502</v>
      </c>
      <c r="F10" s="61">
        <v>0.966</v>
      </c>
      <c r="G10" s="41">
        <f t="shared" si="0"/>
        <v>2083474</v>
      </c>
      <c r="H10" s="61">
        <v>0.967</v>
      </c>
      <c r="I10" s="41">
        <v>678063</v>
      </c>
      <c r="J10" s="61">
        <f t="shared" si="1"/>
        <v>0.8005731004094586</v>
      </c>
      <c r="K10" s="41">
        <v>926276</v>
      </c>
      <c r="L10" s="61">
        <f t="shared" si="2"/>
        <v>0.7491099893085494</v>
      </c>
      <c r="M10" s="41">
        <f t="shared" si="3"/>
        <v>1604339</v>
      </c>
      <c r="N10" s="61">
        <f t="shared" si="4"/>
        <v>0.7700307275252775</v>
      </c>
      <c r="O10" s="41">
        <v>768825</v>
      </c>
      <c r="P10" s="61">
        <f t="shared" si="5"/>
        <v>1.133854818800023</v>
      </c>
      <c r="Q10" s="61">
        <f t="shared" si="6"/>
        <v>0.9077336677009393</v>
      </c>
      <c r="R10" s="41">
        <v>1091831</v>
      </c>
      <c r="S10" s="61">
        <f t="shared" si="7"/>
        <v>1.178731825071577</v>
      </c>
      <c r="T10" s="61">
        <f t="shared" si="8"/>
        <v>0.8829997848770159</v>
      </c>
      <c r="U10" s="41">
        <f t="shared" si="9"/>
        <v>1860656</v>
      </c>
      <c r="V10" s="61">
        <f t="shared" si="10"/>
        <v>1.1597648626630657</v>
      </c>
      <c r="W10" s="56">
        <f t="shared" si="11"/>
        <v>0.8930545809546939</v>
      </c>
      <c r="X10" s="41">
        <v>745065</v>
      </c>
      <c r="Y10" s="61">
        <f t="shared" si="12"/>
        <v>0.9690956979806848</v>
      </c>
      <c r="Z10" s="41">
        <v>1060860</v>
      </c>
      <c r="AA10" s="61">
        <f t="shared" si="13"/>
        <v>0.9716338883948157</v>
      </c>
      <c r="AB10" s="41">
        <f t="shared" si="14"/>
        <v>1805925</v>
      </c>
      <c r="AC10" s="61">
        <f t="shared" si="15"/>
        <v>0.970585105468179</v>
      </c>
      <c r="AD10" s="25">
        <v>717964</v>
      </c>
      <c r="AE10" s="56">
        <f t="shared" si="16"/>
        <v>0.9636259923630824</v>
      </c>
      <c r="AF10" s="25">
        <v>1004748</v>
      </c>
      <c r="AG10" s="56">
        <f t="shared" si="17"/>
        <v>0.9471070640800859</v>
      </c>
      <c r="AH10" s="25">
        <f t="shared" si="18"/>
        <v>1722712</v>
      </c>
      <c r="AI10" s="56">
        <f t="shared" si="19"/>
        <v>0.9539222282209948</v>
      </c>
      <c r="AJ10" s="41">
        <v>330657</v>
      </c>
      <c r="AK10" s="56">
        <f t="shared" si="20"/>
        <v>0.945</v>
      </c>
      <c r="AL10" s="56">
        <v>-0.055</v>
      </c>
      <c r="AM10" s="41">
        <f t="shared" si="21"/>
        <v>-18186.135</v>
      </c>
      <c r="AN10" s="76" t="s">
        <v>24</v>
      </c>
      <c r="AO10" s="41">
        <v>437645</v>
      </c>
      <c r="AP10" s="56">
        <v>-0.059</v>
      </c>
      <c r="AQ10" s="56">
        <f t="shared" si="22"/>
        <v>0.9410000000000001</v>
      </c>
      <c r="AR10" s="41">
        <f t="shared" si="23"/>
        <v>-25821.055</v>
      </c>
      <c r="AS10" s="76" t="s">
        <v>24</v>
      </c>
      <c r="AT10" s="41">
        <f t="shared" si="24"/>
        <v>768302</v>
      </c>
      <c r="AU10" s="25">
        <v>814840</v>
      </c>
      <c r="AV10" s="56">
        <f t="shared" si="25"/>
        <v>0.9428869471307251</v>
      </c>
      <c r="AW10" s="41">
        <f t="shared" si="26"/>
        <v>-44007.19</v>
      </c>
      <c r="AX10" s="76" t="s">
        <v>24</v>
      </c>
    </row>
    <row r="11" spans="2:50" ht="18">
      <c r="B11" s="25" t="s">
        <v>35</v>
      </c>
      <c r="C11" s="41">
        <v>1039910</v>
      </c>
      <c r="D11" s="61">
        <v>1.015</v>
      </c>
      <c r="E11" s="41">
        <v>920103</v>
      </c>
      <c r="F11" s="61">
        <v>1.037</v>
      </c>
      <c r="G11" s="41">
        <f t="shared" si="0"/>
        <v>1960013</v>
      </c>
      <c r="H11" s="61">
        <v>1.026</v>
      </c>
      <c r="I11" s="41">
        <v>888369</v>
      </c>
      <c r="J11" s="61">
        <f t="shared" si="1"/>
        <v>0.8542748891731016</v>
      </c>
      <c r="K11" s="41">
        <v>762261</v>
      </c>
      <c r="L11" s="61">
        <f t="shared" si="2"/>
        <v>0.8284518146337965</v>
      </c>
      <c r="M11" s="41">
        <f t="shared" si="3"/>
        <v>1650630</v>
      </c>
      <c r="N11" s="61">
        <f t="shared" si="4"/>
        <v>0.8421525775594345</v>
      </c>
      <c r="O11" s="41">
        <v>1076087</v>
      </c>
      <c r="P11" s="61">
        <f t="shared" si="5"/>
        <v>1.2113063377943174</v>
      </c>
      <c r="Q11" s="61">
        <f t="shared" si="6"/>
        <v>1.034788587473916</v>
      </c>
      <c r="R11" s="41">
        <v>949453</v>
      </c>
      <c r="S11" s="61">
        <f t="shared" si="7"/>
        <v>1.2455746784893889</v>
      </c>
      <c r="T11" s="61">
        <f t="shared" si="8"/>
        <v>1.0318986026564416</v>
      </c>
      <c r="U11" s="41">
        <f t="shared" si="9"/>
        <v>2025540</v>
      </c>
      <c r="V11" s="61">
        <f t="shared" si="10"/>
        <v>1.227131458897512</v>
      </c>
      <c r="W11" s="56">
        <f t="shared" si="11"/>
        <v>1.0334319211148089</v>
      </c>
      <c r="X11" s="41">
        <v>1065533</v>
      </c>
      <c r="Y11" s="61">
        <f t="shared" si="12"/>
        <v>0.9901922428205154</v>
      </c>
      <c r="Z11" s="41">
        <v>970409</v>
      </c>
      <c r="AA11" s="61">
        <f t="shared" si="13"/>
        <v>1.02207165599561</v>
      </c>
      <c r="AB11" s="41">
        <f t="shared" si="14"/>
        <v>2035942</v>
      </c>
      <c r="AC11" s="61">
        <f t="shared" si="15"/>
        <v>1.0051354206779426</v>
      </c>
      <c r="AD11" s="25">
        <v>1035222</v>
      </c>
      <c r="AE11" s="56">
        <f t="shared" si="16"/>
        <v>0.9715532038895088</v>
      </c>
      <c r="AF11" s="25">
        <v>929547</v>
      </c>
      <c r="AG11" s="56">
        <f t="shared" si="17"/>
        <v>0.957891981628365</v>
      </c>
      <c r="AH11" s="25">
        <f t="shared" si="18"/>
        <v>1964769</v>
      </c>
      <c r="AI11" s="56">
        <f t="shared" si="19"/>
        <v>0.9650417349806625</v>
      </c>
      <c r="AJ11" s="41">
        <v>472285</v>
      </c>
      <c r="AK11" s="56">
        <f t="shared" si="20"/>
        <v>0.935</v>
      </c>
      <c r="AL11" s="56">
        <v>-0.065</v>
      </c>
      <c r="AM11" s="41">
        <f t="shared" si="21"/>
        <v>-30698.525</v>
      </c>
      <c r="AN11" s="76">
        <f>SUM(AM8+AM9+AM10+AM11+AM12)</f>
        <v>-79664.704</v>
      </c>
      <c r="AO11" s="41">
        <v>408983</v>
      </c>
      <c r="AP11" s="56">
        <v>-0.061</v>
      </c>
      <c r="AQ11" s="56">
        <f t="shared" si="22"/>
        <v>0.9390000000000001</v>
      </c>
      <c r="AR11" s="41">
        <f t="shared" si="23"/>
        <v>-24947.963</v>
      </c>
      <c r="AS11" s="76">
        <f>SUM(AR8+AR9+AR10+AR11+AR12)</f>
        <v>-79981.57</v>
      </c>
      <c r="AT11" s="41">
        <f t="shared" si="24"/>
        <v>881268</v>
      </c>
      <c r="AU11" s="25">
        <v>940612</v>
      </c>
      <c r="AV11" s="56">
        <f t="shared" si="25"/>
        <v>0.9369091612694713</v>
      </c>
      <c r="AW11" s="41">
        <f t="shared" si="26"/>
        <v>-55646.488</v>
      </c>
      <c r="AX11" s="76">
        <f>SUM(AW8+AW9+AW10+AW11+AW12)</f>
        <v>-159646.274</v>
      </c>
    </row>
    <row r="12" spans="2:50" ht="18">
      <c r="B12" s="25" t="s">
        <v>36</v>
      </c>
      <c r="C12" s="41">
        <v>999655</v>
      </c>
      <c r="D12" s="61">
        <v>1.06</v>
      </c>
      <c r="E12" s="41">
        <v>556877</v>
      </c>
      <c r="F12" s="61">
        <v>1.069</v>
      </c>
      <c r="G12" s="41">
        <f t="shared" si="0"/>
        <v>1556532</v>
      </c>
      <c r="H12" s="61">
        <v>1.063</v>
      </c>
      <c r="I12" s="41">
        <v>884029</v>
      </c>
      <c r="J12" s="61">
        <f t="shared" si="1"/>
        <v>0.8843340952628657</v>
      </c>
      <c r="K12" s="41">
        <v>471721</v>
      </c>
      <c r="L12" s="61">
        <f t="shared" si="2"/>
        <v>0.8470829285461601</v>
      </c>
      <c r="M12" s="41">
        <f t="shared" si="3"/>
        <v>1355750</v>
      </c>
      <c r="N12" s="61">
        <f t="shared" si="4"/>
        <v>0.8710068279996813</v>
      </c>
      <c r="O12" s="41">
        <v>1103210</v>
      </c>
      <c r="P12" s="61">
        <f t="shared" si="5"/>
        <v>1.2479341741051482</v>
      </c>
      <c r="Q12" s="61">
        <f t="shared" si="6"/>
        <v>1.1035907388048878</v>
      </c>
      <c r="R12" s="41">
        <v>611101</v>
      </c>
      <c r="S12" s="61">
        <f t="shared" si="7"/>
        <v>1.2954712637342836</v>
      </c>
      <c r="T12" s="61">
        <f t="shared" si="8"/>
        <v>1.097371591931432</v>
      </c>
      <c r="U12" s="41">
        <f t="shared" si="9"/>
        <v>1714311</v>
      </c>
      <c r="V12" s="61">
        <f t="shared" si="10"/>
        <v>1.2644742762308685</v>
      </c>
      <c r="W12" s="56">
        <f t="shared" si="11"/>
        <v>1.1013657284270417</v>
      </c>
      <c r="X12" s="41">
        <v>1118015</v>
      </c>
      <c r="Y12" s="61">
        <f t="shared" si="12"/>
        <v>1.0134199291159434</v>
      </c>
      <c r="Z12" s="41">
        <v>655898</v>
      </c>
      <c r="AA12" s="61">
        <f t="shared" si="13"/>
        <v>1.0733053946892577</v>
      </c>
      <c r="AB12" s="41">
        <f t="shared" si="14"/>
        <v>1773913</v>
      </c>
      <c r="AC12" s="61">
        <f t="shared" si="15"/>
        <v>1.0347673205153558</v>
      </c>
      <c r="AD12" s="25">
        <v>1179196</v>
      </c>
      <c r="AE12" s="56">
        <f t="shared" si="16"/>
        <v>1.054722879388917</v>
      </c>
      <c r="AF12" s="25">
        <v>691777</v>
      </c>
      <c r="AG12" s="56">
        <f t="shared" si="17"/>
        <v>1.0547021030709043</v>
      </c>
      <c r="AH12" s="25">
        <f t="shared" si="18"/>
        <v>1870973</v>
      </c>
      <c r="AI12" s="56">
        <f t="shared" si="19"/>
        <v>1.0547151974194902</v>
      </c>
      <c r="AJ12" s="41">
        <v>553070</v>
      </c>
      <c r="AK12" s="56">
        <f t="shared" si="20"/>
        <v>0.962</v>
      </c>
      <c r="AL12" s="56">
        <v>-0.038</v>
      </c>
      <c r="AM12" s="41">
        <f t="shared" si="21"/>
        <v>-21016.66</v>
      </c>
      <c r="AN12" s="76"/>
      <c r="AO12" s="41">
        <v>311597</v>
      </c>
      <c r="AP12" s="56">
        <v>-0.005</v>
      </c>
      <c r="AQ12" s="56">
        <f t="shared" si="22"/>
        <v>0.995</v>
      </c>
      <c r="AR12" s="41">
        <f t="shared" si="23"/>
        <v>-1557.9850000000001</v>
      </c>
      <c r="AS12" s="76"/>
      <c r="AT12" s="41">
        <f t="shared" si="24"/>
        <v>864667</v>
      </c>
      <c r="AU12" s="25">
        <v>888075</v>
      </c>
      <c r="AV12" s="56">
        <f t="shared" si="25"/>
        <v>0.9736418658334037</v>
      </c>
      <c r="AW12" s="41">
        <f t="shared" si="26"/>
        <v>-22574.645</v>
      </c>
      <c r="AX12" s="76"/>
    </row>
    <row r="13" spans="2:50" ht="18">
      <c r="B13" s="25" t="s">
        <v>37</v>
      </c>
      <c r="C13" s="41">
        <v>952245</v>
      </c>
      <c r="D13" s="61">
        <v>1.053</v>
      </c>
      <c r="E13" s="41">
        <v>404430</v>
      </c>
      <c r="F13" s="61">
        <v>1.019</v>
      </c>
      <c r="G13" s="41">
        <f t="shared" si="0"/>
        <v>1356675</v>
      </c>
      <c r="H13" s="61">
        <v>1.042</v>
      </c>
      <c r="I13" s="41">
        <v>849142</v>
      </c>
      <c r="J13" s="61">
        <f t="shared" si="1"/>
        <v>0.8917263939427353</v>
      </c>
      <c r="K13" s="41">
        <v>332468</v>
      </c>
      <c r="L13" s="61">
        <f t="shared" si="2"/>
        <v>0.8220656232228074</v>
      </c>
      <c r="M13" s="41">
        <f t="shared" si="3"/>
        <v>1181610</v>
      </c>
      <c r="N13" s="61">
        <f t="shared" si="4"/>
        <v>0.8709602520869036</v>
      </c>
      <c r="O13" s="41">
        <v>1077402</v>
      </c>
      <c r="P13" s="61">
        <f t="shared" si="5"/>
        <v>1.2688125189897568</v>
      </c>
      <c r="Q13" s="61">
        <f t="shared" si="6"/>
        <v>1.131433612148134</v>
      </c>
      <c r="R13" s="41">
        <v>448979</v>
      </c>
      <c r="S13" s="61">
        <f t="shared" si="7"/>
        <v>1.3504427493773836</v>
      </c>
      <c r="T13" s="61">
        <f t="shared" si="8"/>
        <v>1.1101525603936404</v>
      </c>
      <c r="U13" s="41">
        <f t="shared" si="9"/>
        <v>1526381</v>
      </c>
      <c r="V13" s="61">
        <f t="shared" si="10"/>
        <v>1.2917807059859006</v>
      </c>
      <c r="W13" s="56">
        <f t="shared" si="11"/>
        <v>1.1250896493264784</v>
      </c>
      <c r="X13" s="41">
        <v>1143164</v>
      </c>
      <c r="Y13" s="61">
        <f t="shared" si="12"/>
        <v>1.0610375700063672</v>
      </c>
      <c r="Z13" s="41">
        <v>502358</v>
      </c>
      <c r="AA13" s="61">
        <f t="shared" si="13"/>
        <v>1.1188897476273947</v>
      </c>
      <c r="AB13" s="41">
        <f t="shared" si="14"/>
        <v>1645522</v>
      </c>
      <c r="AC13" s="61">
        <f t="shared" si="15"/>
        <v>1.0780545617378623</v>
      </c>
      <c r="AD13" s="25">
        <v>1139871</v>
      </c>
      <c r="AE13" s="56">
        <f t="shared" si="16"/>
        <v>0.9971193984415184</v>
      </c>
      <c r="AF13" s="25">
        <v>497405</v>
      </c>
      <c r="AG13" s="56">
        <f t="shared" si="17"/>
        <v>0.9901404974141946</v>
      </c>
      <c r="AH13" s="25">
        <f t="shared" si="18"/>
        <v>1637276</v>
      </c>
      <c r="AI13" s="56">
        <f t="shared" si="19"/>
        <v>0.9949888242150515</v>
      </c>
      <c r="AJ13" s="41">
        <v>559119</v>
      </c>
      <c r="AK13" s="56">
        <f t="shared" si="20"/>
        <v>1.012</v>
      </c>
      <c r="AL13" s="56">
        <v>0.012</v>
      </c>
      <c r="AM13" s="41">
        <f t="shared" si="21"/>
        <v>6709.428</v>
      </c>
      <c r="AN13" s="77" t="s">
        <v>23</v>
      </c>
      <c r="AO13" s="41">
        <v>230470</v>
      </c>
      <c r="AP13" s="56">
        <v>0.051</v>
      </c>
      <c r="AQ13" s="56">
        <f t="shared" si="22"/>
        <v>1.051</v>
      </c>
      <c r="AR13" s="41">
        <f t="shared" si="23"/>
        <v>11753.97</v>
      </c>
      <c r="AS13" s="77" t="s">
        <v>23</v>
      </c>
      <c r="AT13" s="41">
        <f t="shared" si="24"/>
        <v>789589</v>
      </c>
      <c r="AU13" s="25">
        <v>771804</v>
      </c>
      <c r="AV13" s="56">
        <f t="shared" si="25"/>
        <v>1.0230434151675813</v>
      </c>
      <c r="AW13" s="41">
        <f t="shared" si="26"/>
        <v>18463.398</v>
      </c>
      <c r="AX13" s="77" t="s">
        <v>23</v>
      </c>
    </row>
    <row r="14" spans="2:50" ht="18">
      <c r="B14" s="25" t="s">
        <v>38</v>
      </c>
      <c r="C14" s="41">
        <v>866522</v>
      </c>
      <c r="D14" s="61">
        <v>1.001</v>
      </c>
      <c r="E14" s="41">
        <v>397384</v>
      </c>
      <c r="F14" s="61">
        <v>0.96</v>
      </c>
      <c r="G14" s="41">
        <f t="shared" si="0"/>
        <v>1263906</v>
      </c>
      <c r="H14" s="61">
        <v>0.988</v>
      </c>
      <c r="I14" s="41">
        <v>756749</v>
      </c>
      <c r="J14" s="61">
        <f t="shared" si="1"/>
        <v>0.8733176999545309</v>
      </c>
      <c r="K14" s="41">
        <v>297415</v>
      </c>
      <c r="L14" s="61">
        <f t="shared" si="2"/>
        <v>0.7484322468946912</v>
      </c>
      <c r="M14" s="41">
        <f t="shared" si="3"/>
        <v>1054164</v>
      </c>
      <c r="N14" s="61">
        <f t="shared" si="4"/>
        <v>0.8340525323876934</v>
      </c>
      <c r="O14" s="41">
        <v>969069</v>
      </c>
      <c r="P14" s="61">
        <f t="shared" si="5"/>
        <v>1.280568590113763</v>
      </c>
      <c r="Q14" s="61">
        <f t="shared" si="6"/>
        <v>1.1183432157521678</v>
      </c>
      <c r="R14" s="41">
        <v>403745</v>
      </c>
      <c r="S14" s="61">
        <f t="shared" si="7"/>
        <v>1.3575139115377504</v>
      </c>
      <c r="T14" s="61">
        <f t="shared" si="8"/>
        <v>1.0160071870029996</v>
      </c>
      <c r="U14" s="41">
        <f t="shared" si="9"/>
        <v>1372814</v>
      </c>
      <c r="V14" s="61">
        <f t="shared" si="10"/>
        <v>1.3022774444963023</v>
      </c>
      <c r="W14" s="56">
        <f t="shared" si="11"/>
        <v>1.0861678004535147</v>
      </c>
      <c r="X14" s="41">
        <v>1014432</v>
      </c>
      <c r="Y14" s="61">
        <f t="shared" si="12"/>
        <v>1.046810908201583</v>
      </c>
      <c r="Z14" s="41">
        <v>437190</v>
      </c>
      <c r="AA14" s="61">
        <f t="shared" si="13"/>
        <v>1.0828369391571413</v>
      </c>
      <c r="AB14" s="41">
        <f t="shared" si="14"/>
        <v>1451622</v>
      </c>
      <c r="AC14" s="61">
        <f t="shared" si="15"/>
        <v>1.0574061744708314</v>
      </c>
      <c r="AD14" s="25">
        <v>1059378</v>
      </c>
      <c r="AE14" s="56">
        <f t="shared" si="16"/>
        <v>1.0443065676161636</v>
      </c>
      <c r="AF14" s="25">
        <v>445156</v>
      </c>
      <c r="AG14" s="56">
        <f t="shared" si="17"/>
        <v>1.0182209108168074</v>
      </c>
      <c r="AH14" s="25">
        <f t="shared" si="18"/>
        <v>1504534</v>
      </c>
      <c r="AI14" s="56">
        <f t="shared" si="19"/>
        <v>1.0364502604672565</v>
      </c>
      <c r="AJ14" s="41">
        <v>526553</v>
      </c>
      <c r="AK14" s="56">
        <f t="shared" si="20"/>
        <v>1.023</v>
      </c>
      <c r="AL14" s="56">
        <v>0.023</v>
      </c>
      <c r="AM14" s="41">
        <f t="shared" si="21"/>
        <v>12110.719</v>
      </c>
      <c r="AN14" s="77">
        <f>SUM(AM13+AM14)</f>
        <v>18820.146999999997</v>
      </c>
      <c r="AO14" s="41">
        <v>206110</v>
      </c>
      <c r="AP14" s="56">
        <v>0.035</v>
      </c>
      <c r="AQ14" s="56">
        <f t="shared" si="22"/>
        <v>1.035</v>
      </c>
      <c r="AR14" s="41">
        <f t="shared" si="23"/>
        <v>7213.85</v>
      </c>
      <c r="AS14" s="77">
        <f>SUM(AR13+AR14)</f>
        <v>18967.82</v>
      </c>
      <c r="AT14" s="41">
        <f t="shared" si="24"/>
        <v>732663</v>
      </c>
      <c r="AU14" s="25">
        <v>714033</v>
      </c>
      <c r="AV14" s="56">
        <f t="shared" si="25"/>
        <v>1.0260912310775552</v>
      </c>
      <c r="AW14" s="41">
        <f t="shared" si="26"/>
        <v>19324.569</v>
      </c>
      <c r="AX14" s="77">
        <f>SUM(AW13+AW14)</f>
        <v>37787.967000000004</v>
      </c>
    </row>
    <row r="15" spans="2:50" ht="18">
      <c r="B15" s="25" t="s">
        <v>39</v>
      </c>
      <c r="C15" s="41">
        <v>1086676</v>
      </c>
      <c r="D15" s="61">
        <v>0.962</v>
      </c>
      <c r="E15" s="41">
        <v>630923</v>
      </c>
      <c r="F15" s="61">
        <v>0.962</v>
      </c>
      <c r="G15" s="41">
        <f t="shared" si="0"/>
        <v>1717599</v>
      </c>
      <c r="H15" s="61">
        <v>0.962</v>
      </c>
      <c r="I15" s="41">
        <v>848244</v>
      </c>
      <c r="J15" s="61">
        <f t="shared" si="1"/>
        <v>0.7805859336177481</v>
      </c>
      <c r="K15" s="41">
        <v>431067</v>
      </c>
      <c r="L15" s="61">
        <f t="shared" si="2"/>
        <v>0.6832323437249871</v>
      </c>
      <c r="M15" s="41">
        <f t="shared" si="3"/>
        <v>1279311</v>
      </c>
      <c r="N15" s="61">
        <f t="shared" si="4"/>
        <v>0.7448251891157366</v>
      </c>
      <c r="O15" s="41">
        <v>974651</v>
      </c>
      <c r="P15" s="61">
        <f t="shared" si="5"/>
        <v>1.1490219795247594</v>
      </c>
      <c r="Q15" s="61">
        <f t="shared" si="6"/>
        <v>0.8969103946346473</v>
      </c>
      <c r="R15" s="41">
        <v>529733</v>
      </c>
      <c r="S15" s="61">
        <f t="shared" si="7"/>
        <v>1.2288878527003924</v>
      </c>
      <c r="T15" s="61">
        <f t="shared" si="8"/>
        <v>0.8396159277756556</v>
      </c>
      <c r="U15" s="41">
        <f t="shared" si="9"/>
        <v>1504384</v>
      </c>
      <c r="V15" s="61">
        <f t="shared" si="10"/>
        <v>1.175932982675831</v>
      </c>
      <c r="W15" s="56">
        <f t="shared" si="11"/>
        <v>0.875864506208958</v>
      </c>
      <c r="X15" s="41">
        <v>965564</v>
      </c>
      <c r="Y15" s="61">
        <f t="shared" si="12"/>
        <v>0.9906766627233748</v>
      </c>
      <c r="Z15" s="41">
        <v>540766</v>
      </c>
      <c r="AA15" s="61">
        <f t="shared" si="13"/>
        <v>1.0208274734630465</v>
      </c>
      <c r="AB15" s="41">
        <f t="shared" si="14"/>
        <v>1506330</v>
      </c>
      <c r="AC15" s="61">
        <f t="shared" si="15"/>
        <v>1.0012935527099465</v>
      </c>
      <c r="AD15" s="25">
        <v>962074</v>
      </c>
      <c r="AE15" s="56">
        <f t="shared" si="16"/>
        <v>0.9963855321863698</v>
      </c>
      <c r="AF15" s="25">
        <v>522424</v>
      </c>
      <c r="AG15" s="56">
        <f t="shared" si="17"/>
        <v>0.9660814474282776</v>
      </c>
      <c r="AH15" s="25">
        <f t="shared" si="18"/>
        <v>1484498</v>
      </c>
      <c r="AI15" s="56">
        <f t="shared" si="19"/>
        <v>0.9855064959205486</v>
      </c>
      <c r="AJ15" s="41">
        <v>455892</v>
      </c>
      <c r="AK15" s="56">
        <f t="shared" si="20"/>
        <v>0.972</v>
      </c>
      <c r="AL15" s="56">
        <v>-0.028</v>
      </c>
      <c r="AM15" s="41">
        <f t="shared" si="21"/>
        <v>-12764.976</v>
      </c>
      <c r="AN15" s="76" t="s">
        <v>22</v>
      </c>
      <c r="AO15" s="41">
        <v>236112</v>
      </c>
      <c r="AP15" s="56">
        <v>-0.026</v>
      </c>
      <c r="AQ15" s="56">
        <f t="shared" si="22"/>
        <v>0.974</v>
      </c>
      <c r="AR15" s="41">
        <f t="shared" si="23"/>
        <v>-6138.911999999999</v>
      </c>
      <c r="AS15" s="76" t="s">
        <v>22</v>
      </c>
      <c r="AT15" s="41">
        <f t="shared" si="24"/>
        <v>692004</v>
      </c>
      <c r="AU15" s="25">
        <v>711492</v>
      </c>
      <c r="AV15" s="56">
        <f t="shared" si="25"/>
        <v>0.9726096709450001</v>
      </c>
      <c r="AW15" s="41">
        <f t="shared" si="26"/>
        <v>-18903.888</v>
      </c>
      <c r="AX15" s="76" t="s">
        <v>22</v>
      </c>
    </row>
    <row r="16" spans="2:50" ht="18">
      <c r="B16" s="25" t="s">
        <v>40</v>
      </c>
      <c r="C16" s="41">
        <v>845580</v>
      </c>
      <c r="D16" s="61">
        <v>1.133</v>
      </c>
      <c r="E16" s="41">
        <v>571196</v>
      </c>
      <c r="F16" s="61">
        <v>1.105</v>
      </c>
      <c r="G16" s="41">
        <f t="shared" si="0"/>
        <v>1416776</v>
      </c>
      <c r="H16" s="61">
        <v>1.122</v>
      </c>
      <c r="I16" s="41">
        <v>758679</v>
      </c>
      <c r="J16" s="61">
        <f t="shared" si="1"/>
        <v>0.8972291208401334</v>
      </c>
      <c r="K16" s="41">
        <v>435519</v>
      </c>
      <c r="L16" s="61">
        <f t="shared" si="2"/>
        <v>0.7624685747099069</v>
      </c>
      <c r="M16" s="41">
        <f t="shared" si="3"/>
        <v>1194198</v>
      </c>
      <c r="N16" s="61">
        <f t="shared" si="4"/>
        <v>0.8428982422062485</v>
      </c>
      <c r="O16" s="41">
        <v>1019120</v>
      </c>
      <c r="P16" s="61">
        <f t="shared" si="5"/>
        <v>1.3432822049905164</v>
      </c>
      <c r="Q16" s="61">
        <f t="shared" si="6"/>
        <v>1.2052319118238368</v>
      </c>
      <c r="R16" s="41">
        <v>620419</v>
      </c>
      <c r="S16" s="61">
        <f t="shared" si="7"/>
        <v>1.4245509380761803</v>
      </c>
      <c r="T16" s="61">
        <f t="shared" si="8"/>
        <v>1.086175323356606</v>
      </c>
      <c r="U16" s="41">
        <f t="shared" si="9"/>
        <v>1639539</v>
      </c>
      <c r="V16" s="61">
        <f t="shared" si="10"/>
        <v>1.3729205709605945</v>
      </c>
      <c r="W16" s="56">
        <f t="shared" si="11"/>
        <v>1.1572323359514842</v>
      </c>
      <c r="X16" s="41">
        <v>1099002</v>
      </c>
      <c r="Y16" s="61">
        <f t="shared" si="12"/>
        <v>1.0783833110919225</v>
      </c>
      <c r="Z16" s="41">
        <v>691229</v>
      </c>
      <c r="AA16" s="61">
        <f t="shared" si="13"/>
        <v>1.114132545908491</v>
      </c>
      <c r="AB16" s="41">
        <f t="shared" si="14"/>
        <v>1790231</v>
      </c>
      <c r="AC16" s="61">
        <f t="shared" si="15"/>
        <v>1.0919112018683301</v>
      </c>
      <c r="AD16" s="25">
        <v>1139276</v>
      </c>
      <c r="AE16" s="56">
        <f t="shared" si="16"/>
        <v>1.0366459751665602</v>
      </c>
      <c r="AF16" s="25">
        <v>710640</v>
      </c>
      <c r="AG16" s="56">
        <f t="shared" si="17"/>
        <v>1.028081865778201</v>
      </c>
      <c r="AH16" s="25">
        <f t="shared" si="18"/>
        <v>1849916</v>
      </c>
      <c r="AI16" s="56">
        <f t="shared" si="19"/>
        <v>1.033339272976504</v>
      </c>
      <c r="AJ16" s="41">
        <v>527373</v>
      </c>
      <c r="AK16" s="56">
        <f t="shared" si="20"/>
        <v>0.9390000000000001</v>
      </c>
      <c r="AL16" s="56">
        <v>-0.061</v>
      </c>
      <c r="AM16" s="41">
        <f t="shared" si="21"/>
        <v>-32169.753</v>
      </c>
      <c r="AN16" s="76">
        <f>SUM(AM15+AM16)</f>
        <v>-44934.729</v>
      </c>
      <c r="AO16" s="41">
        <v>334835</v>
      </c>
      <c r="AP16" s="56">
        <v>-0.038</v>
      </c>
      <c r="AQ16" s="56">
        <f t="shared" si="22"/>
        <v>0.962</v>
      </c>
      <c r="AR16" s="41">
        <f t="shared" si="23"/>
        <v>-12723.73</v>
      </c>
      <c r="AS16" s="76">
        <f>SUM(AR15+AR16)</f>
        <v>-18862.642</v>
      </c>
      <c r="AT16" s="41">
        <f t="shared" si="24"/>
        <v>862208</v>
      </c>
      <c r="AU16" s="25">
        <v>909696</v>
      </c>
      <c r="AV16" s="56">
        <f t="shared" si="25"/>
        <v>0.9477979456873505</v>
      </c>
      <c r="AW16" s="41">
        <f t="shared" si="26"/>
        <v>-44893.483</v>
      </c>
      <c r="AX16" s="76">
        <f>SUM(AW15+AW16)</f>
        <v>-63797.371</v>
      </c>
    </row>
    <row r="17" spans="2:50" ht="18">
      <c r="B17" s="25" t="s">
        <v>41</v>
      </c>
      <c r="C17" s="41">
        <v>647289</v>
      </c>
      <c r="D17" s="61">
        <v>1.06</v>
      </c>
      <c r="E17" s="41">
        <v>498805</v>
      </c>
      <c r="F17" s="61">
        <v>1.078</v>
      </c>
      <c r="G17" s="41">
        <f t="shared" si="0"/>
        <v>1146094</v>
      </c>
      <c r="H17" s="61">
        <v>1.068</v>
      </c>
      <c r="I17" s="41">
        <v>529154</v>
      </c>
      <c r="J17" s="61">
        <f t="shared" si="1"/>
        <v>0.8174926501145547</v>
      </c>
      <c r="K17" s="41">
        <v>366861</v>
      </c>
      <c r="L17" s="61">
        <f t="shared" si="2"/>
        <v>0.7354797967141468</v>
      </c>
      <c r="M17" s="41">
        <f t="shared" si="3"/>
        <v>896015</v>
      </c>
      <c r="N17" s="61">
        <f t="shared" si="4"/>
        <v>0.7817988751358964</v>
      </c>
      <c r="O17" s="41">
        <v>701030</v>
      </c>
      <c r="P17" s="61">
        <f t="shared" si="5"/>
        <v>1.324812814416975</v>
      </c>
      <c r="Q17" s="61">
        <f t="shared" si="6"/>
        <v>1.0830247385634546</v>
      </c>
      <c r="R17" s="41">
        <v>521801</v>
      </c>
      <c r="S17" s="61">
        <f t="shared" si="7"/>
        <v>1.4223397962716124</v>
      </c>
      <c r="T17" s="61">
        <f t="shared" si="8"/>
        <v>1.0461021842202864</v>
      </c>
      <c r="U17" s="41">
        <f t="shared" si="9"/>
        <v>1222831</v>
      </c>
      <c r="V17" s="61">
        <f t="shared" si="10"/>
        <v>1.364743893796421</v>
      </c>
      <c r="W17" s="56">
        <f t="shared" si="11"/>
        <v>1.066955241018625</v>
      </c>
      <c r="X17" s="41">
        <v>702490</v>
      </c>
      <c r="Y17" s="61">
        <f t="shared" si="12"/>
        <v>1.0020826498152717</v>
      </c>
      <c r="Z17" s="41">
        <v>539832</v>
      </c>
      <c r="AA17" s="61">
        <f t="shared" si="13"/>
        <v>1.0345553189817573</v>
      </c>
      <c r="AB17" s="41">
        <f t="shared" si="14"/>
        <v>1242322</v>
      </c>
      <c r="AC17" s="61">
        <f t="shared" si="15"/>
        <v>1.0159392426263318</v>
      </c>
      <c r="AD17" s="25">
        <v>715545</v>
      </c>
      <c r="AE17" s="56">
        <f t="shared" si="16"/>
        <v>1.018583894432661</v>
      </c>
      <c r="AF17" s="25">
        <v>533086</v>
      </c>
      <c r="AG17" s="56">
        <f t="shared" si="17"/>
        <v>0.9875035196135094</v>
      </c>
      <c r="AH17" s="25">
        <f t="shared" si="18"/>
        <v>1248631</v>
      </c>
      <c r="AI17" s="56">
        <f t="shared" si="19"/>
        <v>1.005078393524384</v>
      </c>
      <c r="AJ17" s="41">
        <v>404638</v>
      </c>
      <c r="AK17" s="56">
        <f t="shared" si="20"/>
        <v>1.115</v>
      </c>
      <c r="AL17" s="56">
        <v>0.115</v>
      </c>
      <c r="AM17" s="41">
        <f t="shared" si="21"/>
        <v>46533.37</v>
      </c>
      <c r="AN17" s="77"/>
      <c r="AO17" s="41">
        <v>298981</v>
      </c>
      <c r="AP17" s="56">
        <v>0.096</v>
      </c>
      <c r="AQ17" s="56">
        <f t="shared" si="22"/>
        <v>1.096</v>
      </c>
      <c r="AR17" s="41">
        <f t="shared" si="23"/>
        <v>28702.176</v>
      </c>
      <c r="AS17" s="77"/>
      <c r="AT17" s="41">
        <f t="shared" si="24"/>
        <v>703619</v>
      </c>
      <c r="AU17" s="25">
        <v>635667</v>
      </c>
      <c r="AV17" s="56">
        <f t="shared" si="25"/>
        <v>1.1068987378611757</v>
      </c>
      <c r="AW17" s="41">
        <f t="shared" si="26"/>
        <v>75235.546</v>
      </c>
      <c r="AX17" s="77"/>
    </row>
    <row r="18" spans="2:50" ht="18">
      <c r="B18" s="25" t="s">
        <v>42</v>
      </c>
      <c r="C18" s="41">
        <v>425643</v>
      </c>
      <c r="D18" s="61">
        <v>1.064</v>
      </c>
      <c r="E18" s="41">
        <v>344241</v>
      </c>
      <c r="F18" s="61">
        <v>1.08</v>
      </c>
      <c r="G18" s="41">
        <f t="shared" si="0"/>
        <v>769884</v>
      </c>
      <c r="H18" s="61">
        <v>1.071</v>
      </c>
      <c r="I18" s="41">
        <v>315474</v>
      </c>
      <c r="J18" s="61">
        <f t="shared" si="1"/>
        <v>0.7411704174625214</v>
      </c>
      <c r="K18" s="41">
        <v>236235</v>
      </c>
      <c r="L18" s="61">
        <f t="shared" si="2"/>
        <v>0.6862488779663085</v>
      </c>
      <c r="M18" s="41">
        <f t="shared" si="3"/>
        <v>551709</v>
      </c>
      <c r="N18" s="61">
        <f t="shared" si="4"/>
        <v>0.7166131521112271</v>
      </c>
      <c r="O18" s="41">
        <v>419021</v>
      </c>
      <c r="P18" s="61">
        <f t="shared" si="5"/>
        <v>1.32822673183844</v>
      </c>
      <c r="Q18" s="61">
        <f t="shared" si="6"/>
        <v>0.984442361321577</v>
      </c>
      <c r="R18" s="41">
        <v>330152</v>
      </c>
      <c r="S18" s="61">
        <f t="shared" si="7"/>
        <v>1.3975575168793786</v>
      </c>
      <c r="T18" s="61">
        <f t="shared" si="8"/>
        <v>0.9590722778518538</v>
      </c>
      <c r="U18" s="41">
        <f t="shared" si="9"/>
        <v>749173</v>
      </c>
      <c r="V18" s="61">
        <f t="shared" si="10"/>
        <v>1.3579133202467242</v>
      </c>
      <c r="W18" s="56">
        <f t="shared" si="11"/>
        <v>0.9730985447158274</v>
      </c>
      <c r="X18" s="41">
        <v>440668</v>
      </c>
      <c r="Y18" s="61">
        <f t="shared" si="12"/>
        <v>1.051660895277325</v>
      </c>
      <c r="Z18" s="41">
        <v>361447</v>
      </c>
      <c r="AA18" s="61">
        <f t="shared" si="13"/>
        <v>1.0947896726356345</v>
      </c>
      <c r="AB18" s="41">
        <f t="shared" si="14"/>
        <v>802115</v>
      </c>
      <c r="AC18" s="61">
        <f t="shared" si="15"/>
        <v>1.0706672557606856</v>
      </c>
      <c r="AD18" s="25">
        <v>475229</v>
      </c>
      <c r="AE18" s="56">
        <f t="shared" si="16"/>
        <v>1.0784286583096572</v>
      </c>
      <c r="AF18" s="25">
        <v>387609</v>
      </c>
      <c r="AG18" s="56">
        <f t="shared" si="17"/>
        <v>1.0723812896496583</v>
      </c>
      <c r="AH18" s="25">
        <f t="shared" si="18"/>
        <v>862838</v>
      </c>
      <c r="AI18" s="56">
        <f t="shared" si="19"/>
        <v>1.075703608584804</v>
      </c>
      <c r="AJ18" s="41">
        <v>262249</v>
      </c>
      <c r="AK18" s="56">
        <f t="shared" si="20"/>
        <v>1.055</v>
      </c>
      <c r="AL18" s="56">
        <v>0.055</v>
      </c>
      <c r="AM18" s="41">
        <f t="shared" si="21"/>
        <v>14423.695</v>
      </c>
      <c r="AN18" s="77" t="s">
        <v>21</v>
      </c>
      <c r="AO18" s="41">
        <v>215371</v>
      </c>
      <c r="AP18" s="56">
        <v>0.068</v>
      </c>
      <c r="AQ18" s="56">
        <f t="shared" si="22"/>
        <v>1.068</v>
      </c>
      <c r="AR18" s="41">
        <f t="shared" si="23"/>
        <v>14645.228000000001</v>
      </c>
      <c r="AS18" s="77" t="s">
        <v>21</v>
      </c>
      <c r="AT18" s="41">
        <f t="shared" si="24"/>
        <v>477620</v>
      </c>
      <c r="AU18" s="25">
        <v>450374</v>
      </c>
      <c r="AV18" s="56">
        <f t="shared" si="25"/>
        <v>1.0604963874468776</v>
      </c>
      <c r="AW18" s="41">
        <f t="shared" si="26"/>
        <v>29068.923000000003</v>
      </c>
      <c r="AX18" s="77" t="s">
        <v>21</v>
      </c>
    </row>
    <row r="19" spans="2:50" ht="18.75" thickBot="1">
      <c r="B19" s="25" t="s">
        <v>12</v>
      </c>
      <c r="C19" s="41">
        <v>346091</v>
      </c>
      <c r="D19" s="61">
        <v>1.084</v>
      </c>
      <c r="E19" s="41">
        <v>270581</v>
      </c>
      <c r="F19" s="61">
        <v>1.094</v>
      </c>
      <c r="G19" s="41">
        <f t="shared" si="0"/>
        <v>616672</v>
      </c>
      <c r="H19" s="61">
        <v>1.088</v>
      </c>
      <c r="I19" s="41">
        <v>250295</v>
      </c>
      <c r="J19" s="61">
        <f t="shared" si="1"/>
        <v>0.7232057464655249</v>
      </c>
      <c r="K19" s="41">
        <v>190434</v>
      </c>
      <c r="L19" s="61">
        <f t="shared" si="2"/>
        <v>0.7037966449972467</v>
      </c>
      <c r="M19" s="41">
        <f t="shared" si="3"/>
        <v>440729</v>
      </c>
      <c r="N19" s="61">
        <f t="shared" si="4"/>
        <v>0.7146894945773442</v>
      </c>
      <c r="O19" s="41">
        <v>344137</v>
      </c>
      <c r="P19" s="61">
        <f t="shared" si="5"/>
        <v>1.3749255878063884</v>
      </c>
      <c r="Q19" s="61">
        <f t="shared" si="6"/>
        <v>0.9943540860640698</v>
      </c>
      <c r="R19" s="41">
        <v>273036</v>
      </c>
      <c r="S19" s="61">
        <f t="shared" si="7"/>
        <v>1.4337565770818237</v>
      </c>
      <c r="T19" s="61">
        <f t="shared" si="8"/>
        <v>1.0090730686929237</v>
      </c>
      <c r="U19" s="41">
        <f t="shared" si="9"/>
        <v>617173</v>
      </c>
      <c r="V19" s="61">
        <f t="shared" si="10"/>
        <v>1.400345790724005</v>
      </c>
      <c r="W19" s="56">
        <f t="shared" si="11"/>
        <v>1.0008124254060506</v>
      </c>
      <c r="X19" s="41">
        <v>369308</v>
      </c>
      <c r="Y19" s="61">
        <f t="shared" si="12"/>
        <v>1.0731423822489299</v>
      </c>
      <c r="Z19" s="41">
        <v>304464</v>
      </c>
      <c r="AA19" s="61">
        <f t="shared" si="13"/>
        <v>1.115105700347207</v>
      </c>
      <c r="AB19" s="41">
        <f t="shared" si="14"/>
        <v>673772</v>
      </c>
      <c r="AC19" s="61">
        <f t="shared" si="15"/>
        <v>1.091706863391626</v>
      </c>
      <c r="AD19" s="25">
        <v>396372</v>
      </c>
      <c r="AE19" s="56">
        <f t="shared" si="16"/>
        <v>1.0732830049714601</v>
      </c>
      <c r="AF19" s="25">
        <v>328402</v>
      </c>
      <c r="AG19" s="56">
        <f t="shared" si="17"/>
        <v>1.07862341689001</v>
      </c>
      <c r="AH19" s="25">
        <f t="shared" si="18"/>
        <v>724774</v>
      </c>
      <c r="AI19" s="56">
        <f t="shared" si="19"/>
        <v>1.0756962295850823</v>
      </c>
      <c r="AJ19" s="41">
        <v>226436</v>
      </c>
      <c r="AK19" s="56">
        <f t="shared" si="20"/>
        <v>1.081</v>
      </c>
      <c r="AL19" s="56">
        <v>0.081</v>
      </c>
      <c r="AM19" s="41">
        <f t="shared" si="21"/>
        <v>18341.316</v>
      </c>
      <c r="AN19" s="77">
        <f>SUM(AM17+AM18+AM19)</f>
        <v>79298.381</v>
      </c>
      <c r="AO19" s="41">
        <v>184627</v>
      </c>
      <c r="AP19" s="56">
        <v>0.098</v>
      </c>
      <c r="AQ19" s="56">
        <f t="shared" si="22"/>
        <v>1.098</v>
      </c>
      <c r="AR19" s="41">
        <f t="shared" si="23"/>
        <v>18093.446</v>
      </c>
      <c r="AS19" s="77">
        <f>SUM(AR17+AR18+AR19)</f>
        <v>61440.850000000006</v>
      </c>
      <c r="AT19" s="41">
        <f t="shared" si="24"/>
        <v>411063</v>
      </c>
      <c r="AU19" s="25">
        <v>377586</v>
      </c>
      <c r="AV19" s="56">
        <f t="shared" si="25"/>
        <v>1.0886605965263543</v>
      </c>
      <c r="AW19" s="41">
        <f t="shared" si="26"/>
        <v>36434.762</v>
      </c>
      <c r="AX19" s="77">
        <f>SUM(AW17+AW18+AW19)</f>
        <v>140739.23100000003</v>
      </c>
    </row>
    <row r="20" spans="2:50" ht="18" hidden="1">
      <c r="B20" s="17" t="s">
        <v>47</v>
      </c>
      <c r="C20" s="42">
        <v>0</v>
      </c>
      <c r="D20" s="63">
        <v>0</v>
      </c>
      <c r="E20" s="42">
        <v>0</v>
      </c>
      <c r="F20" s="63">
        <v>0</v>
      </c>
      <c r="G20" s="42">
        <f t="shared" si="0"/>
        <v>0</v>
      </c>
      <c r="H20" s="63">
        <v>0</v>
      </c>
      <c r="I20" s="42">
        <v>0</v>
      </c>
      <c r="J20" s="63">
        <v>0</v>
      </c>
      <c r="K20" s="42">
        <v>0</v>
      </c>
      <c r="L20" s="63">
        <v>0</v>
      </c>
      <c r="M20" s="42">
        <f t="shared" si="3"/>
        <v>0</v>
      </c>
      <c r="N20" s="63">
        <v>0</v>
      </c>
      <c r="O20" s="42">
        <v>0</v>
      </c>
      <c r="P20" s="63">
        <v>0</v>
      </c>
      <c r="Q20" s="64" t="s">
        <v>44</v>
      </c>
      <c r="R20" s="42">
        <v>0</v>
      </c>
      <c r="S20" s="63">
        <v>0</v>
      </c>
      <c r="T20" s="64" t="s">
        <v>45</v>
      </c>
      <c r="U20" s="42">
        <f t="shared" si="9"/>
        <v>0</v>
      </c>
      <c r="V20" s="63">
        <v>0</v>
      </c>
      <c r="W20" s="65" t="s">
        <v>46</v>
      </c>
      <c r="X20" s="42">
        <v>0</v>
      </c>
      <c r="Y20" s="63">
        <v>0</v>
      </c>
      <c r="Z20" s="42">
        <v>0</v>
      </c>
      <c r="AA20" s="63">
        <v>0</v>
      </c>
      <c r="AB20" s="42">
        <f t="shared" si="14"/>
        <v>0</v>
      </c>
      <c r="AC20" s="63">
        <v>0</v>
      </c>
      <c r="AD20" s="17"/>
      <c r="AE20" s="66"/>
      <c r="AF20" s="17"/>
      <c r="AG20" s="66"/>
      <c r="AH20" s="17"/>
      <c r="AI20" s="66"/>
      <c r="AJ20" s="42"/>
      <c r="AK20" s="66"/>
      <c r="AL20" s="66"/>
      <c r="AM20" s="42"/>
      <c r="AN20" s="78"/>
      <c r="AO20" s="42"/>
      <c r="AP20" s="66"/>
      <c r="AQ20" s="66"/>
      <c r="AR20" s="42"/>
      <c r="AS20" s="78"/>
      <c r="AT20" s="42"/>
      <c r="AU20" s="17"/>
      <c r="AV20" s="66"/>
      <c r="AW20" s="42"/>
      <c r="AX20" s="78"/>
    </row>
    <row r="21" spans="2:50" ht="18.75" thickTop="1">
      <c r="B21" s="67" t="s">
        <v>13</v>
      </c>
      <c r="C21" s="68">
        <f>SUM(C5+C6+C7+C8+C9+C10+C11+C12+C13+C14+C15+C16+C17+C18+C19+C20)</f>
        <v>9118110</v>
      </c>
      <c r="D21" s="69">
        <v>1.026</v>
      </c>
      <c r="E21" s="68">
        <f>SUM(E5+E6+E7+E8+E9+E10+E11+E12+E13+E14+E15+E16+E17+E18+E19+E20)</f>
        <v>7404694</v>
      </c>
      <c r="F21" s="69">
        <v>1.01</v>
      </c>
      <c r="G21" s="68">
        <f>SUM(G5+G6+G7+G8+G9+G10+G11+G12+G13+G14+G15+G16+G17+G18+G19+G20)</f>
        <v>16522804</v>
      </c>
      <c r="H21" s="69">
        <v>1.019</v>
      </c>
      <c r="I21" s="68">
        <f>SUM(I5+I6+I7+I8+I9+I10+I11+I12+I13+I14+I15+I16+I17+I18+I19+I20)</f>
        <v>7607172</v>
      </c>
      <c r="J21" s="69">
        <f>SUM(I21/C21)</f>
        <v>0.8342926330127625</v>
      </c>
      <c r="K21" s="68">
        <f>SUM(K5+K6+K7+K8+K9+K10+K11+K12+K13+K14+K15+K16+K17+K18+K19+K20)</f>
        <v>5689158</v>
      </c>
      <c r="L21" s="69">
        <f>SUM(K21/E21)</f>
        <v>0.7683177724832383</v>
      </c>
      <c r="M21" s="68">
        <f>SUM(M5+M6+M7+M8+M9+M10+M11+M12+M13+M14+M15+M16+M17+M18+M19+M20)</f>
        <v>13296330</v>
      </c>
      <c r="N21" s="69">
        <f>SUM(M21/G21)</f>
        <v>0.8047260017125423</v>
      </c>
      <c r="O21" s="68">
        <f>SUM(O5+O6+O7+O8+O9+O10+O11+O12+O13+O14+O15+O16+O17+O18+O19+O20)</f>
        <v>9511894</v>
      </c>
      <c r="P21" s="69">
        <f>SUM(O21/I21)</f>
        <v>1.2503850313887999</v>
      </c>
      <c r="Q21" s="69">
        <f>SUM(O21/C21)</f>
        <v>1.0431870201171076</v>
      </c>
      <c r="R21" s="68">
        <f>SUM(R5+R6+R7+R8+R9+R10+R11+R12+R13+R14+R15+R16+R17+R18+R19+R20)</f>
        <v>7319218</v>
      </c>
      <c r="S21" s="69">
        <f>SUM(R21/K21)</f>
        <v>1.2865204306155673</v>
      </c>
      <c r="T21" s="69">
        <f>SUM(R21/E21)</f>
        <v>0.9884565115047294</v>
      </c>
      <c r="U21" s="68">
        <f>SUM(U5+U6+U7+U8+U9+U10+U11+U12+U13+U14+U15+U16+U17+U18+U19+U20)</f>
        <v>16831112</v>
      </c>
      <c r="V21" s="69">
        <f>SUM(U21/M21)</f>
        <v>1.2658464403335357</v>
      </c>
      <c r="W21" s="70">
        <f>SUM(U21/G21)</f>
        <v>1.0186595447116604</v>
      </c>
      <c r="X21" s="68">
        <f>SUM(X5+X6+X7+X8+X9+X10+X11+X12+X13+X14+X15+X16+X17+X18+X19+X20)</f>
        <v>9749800</v>
      </c>
      <c r="Y21" s="69">
        <f>SUM(X21/O21)</f>
        <v>1.0250114225410838</v>
      </c>
      <c r="Z21" s="68">
        <f>SUM(Z5+Z6+Z7+Z8+Z9+Z10+Z11+Z12+Z13+Z14+Z15+Z16+Z17+Z18+Z19+Z20)</f>
        <v>7653765</v>
      </c>
      <c r="AA21" s="69">
        <f>SUM(Z21/R21)</f>
        <v>1.045708025092298</v>
      </c>
      <c r="AB21" s="68">
        <f t="shared" si="14"/>
        <v>17403565</v>
      </c>
      <c r="AC21" s="69">
        <f>SUM(AB21/U21)</f>
        <v>1.0340115970947137</v>
      </c>
      <c r="AD21" s="68">
        <f>SUM(AD5+AD6+AD7+AD8+AD9+AD10+AD11+AD12+AD13+AD14+AD15+AD16+AD17+AD18+AD19+AD20)</f>
        <v>9915483</v>
      </c>
      <c r="AE21" s="70">
        <f>SUM(AD21/X21)</f>
        <v>1.0169934767892674</v>
      </c>
      <c r="AF21" s="68">
        <f>SUM(AF5+AF6+AF7+AF8+AF9+AF10+AF11+AF12+AF13+AF14+AF15+AF16+AF17+AF18+AF19+AF20)</f>
        <v>7619082</v>
      </c>
      <c r="AG21" s="70">
        <f>SUM(AF21/Z21)</f>
        <v>0.9954685047163063</v>
      </c>
      <c r="AH21" s="71">
        <f>SUM(AD21+AF21)</f>
        <v>17534565</v>
      </c>
      <c r="AI21" s="70">
        <f>SUM(AH21/AB21)</f>
        <v>1.0075271934227268</v>
      </c>
      <c r="AJ21" s="68">
        <f>SUM(AJ5+AJ6+AJ7+AJ8+AJ9+AJ10+AJ11+AJ12+AJ13+AJ14+AJ15+AJ16+AJ17+AJ18+AJ19+AJ20)</f>
        <v>4792545</v>
      </c>
      <c r="AK21" s="70">
        <f>SUM(1+AL21)</f>
        <v>0.991</v>
      </c>
      <c r="AL21" s="70">
        <v>-0.009</v>
      </c>
      <c r="AM21" s="68">
        <f>SUM(AJ21*AL21)</f>
        <v>-43132.905</v>
      </c>
      <c r="AN21" s="79"/>
      <c r="AO21" s="68">
        <f>SUM(AO5+AO6+AO7+AO8+AO9+AO10+AO11+AO12+AO13+AO14+AO15+AO16+AO17+AO18+AO19+AO20)</f>
        <v>3545602</v>
      </c>
      <c r="AP21" s="70">
        <v>-0.009</v>
      </c>
      <c r="AQ21" s="70">
        <f>SUM(1+AP21)</f>
        <v>0.991</v>
      </c>
      <c r="AR21" s="68">
        <f>SUM(AO21*AP21)</f>
        <v>-31910.417999999998</v>
      </c>
      <c r="AS21" s="79"/>
      <c r="AT21" s="68">
        <f>SUM(AJ21+AO21)</f>
        <v>8338147</v>
      </c>
      <c r="AU21" s="71">
        <v>8410431</v>
      </c>
      <c r="AV21" s="70">
        <f>SUM(AT21/AU21)</f>
        <v>0.9914054345134037</v>
      </c>
      <c r="AW21" s="68">
        <f>SUM(AM21+AR21)</f>
        <v>-75043.323</v>
      </c>
      <c r="AX21" s="80"/>
    </row>
    <row r="22" ht="18">
      <c r="B22" s="36" t="s">
        <v>32</v>
      </c>
    </row>
    <row r="23" ht="6" customHeight="1">
      <c r="B23" s="90"/>
    </row>
    <row r="24" spans="2:36" ht="15" customHeight="1">
      <c r="B24" s="88"/>
      <c r="AJ24" s="87" t="s">
        <v>5</v>
      </c>
    </row>
    <row r="25" spans="2:36" ht="15" customHeight="1">
      <c r="B25" s="89"/>
      <c r="AJ25" s="87" t="s">
        <v>6</v>
      </c>
    </row>
  </sheetData>
  <mergeCells count="6">
    <mergeCell ref="AM4:AN4"/>
    <mergeCell ref="AR4:AS4"/>
    <mergeCell ref="AW4:AX4"/>
    <mergeCell ref="AJ3:AN3"/>
    <mergeCell ref="AO3:AS3"/>
    <mergeCell ref="AT3:AX3"/>
  </mergeCells>
  <printOptions/>
  <pageMargins left="0" right="0" top="0.984251968503937" bottom="0.984251968503937" header="0.5118110236220472" footer="0.5118110236220472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印南 有理</dc:creator>
  <cp:keywords/>
  <dc:description/>
  <cp:lastModifiedBy>印南 有理</cp:lastModifiedBy>
  <cp:lastPrinted>2007-10-01T08:10:38Z</cp:lastPrinted>
  <dcterms:created xsi:type="dcterms:W3CDTF">2002-04-08T05:28:20Z</dcterms:created>
  <cp:category/>
  <cp:version/>
  <cp:contentType/>
  <cp:contentStatus/>
</cp:coreProperties>
</file>